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7"/>
  </bookViews>
  <sheets>
    <sheet name="城市" sheetId="1" r:id="rId1"/>
    <sheet name="农村" sheetId="2" r:id="rId2"/>
    <sheet name="本级特教提标" sheetId="3" r:id="rId3"/>
    <sheet name="本级寄宿生提标" sheetId="4" r:id="rId4"/>
    <sheet name="2019年簿本费" sheetId="5" r:id="rId5"/>
    <sheet name="2019年市本级簿本费" sheetId="6" r:id="rId6"/>
    <sheet name="Sheet2" sheetId="7" state="hidden" r:id="rId7"/>
    <sheet name="校舍维修" sheetId="8" r:id="rId8"/>
  </sheets>
  <definedNames>
    <definedName name="_xlnm.Print_Area" localSheetId="1">'农村'!$A$2:$W$18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Administrator</author>
    <author>桑三博客</author>
  </authors>
  <commentList>
    <comment ref="E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送教上门2人</t>
        </r>
      </text>
    </comment>
    <comment ref="E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送教上门2人</t>
        </r>
      </text>
    </comment>
    <comment ref="C9" authorId="1">
      <text>
        <r>
          <rPr>
            <b/>
            <sz val="9"/>
            <rFont val="宋体"/>
            <family val="0"/>
          </rPr>
          <t>桑三博客:</t>
        </r>
        <r>
          <rPr>
            <sz val="9"/>
            <rFont val="宋体"/>
            <family val="0"/>
          </rPr>
          <t xml:space="preserve">
从18年起理工大附属小学208人全部调到高新区</t>
        </r>
      </text>
    </comment>
  </commentList>
</comments>
</file>

<file path=xl/comments5.xml><?xml version="1.0" encoding="utf-8"?>
<comments xmlns="http://schemas.openxmlformats.org/spreadsheetml/2006/main">
  <authors>
    <author>Administrator</author>
    <author>桑三博客</author>
  </authors>
  <commentList>
    <comment ref="I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送教上门2人</t>
        </r>
      </text>
    </comment>
    <comment ref="G9" authorId="1">
      <text>
        <r>
          <rPr>
            <b/>
            <sz val="9"/>
            <rFont val="宋体"/>
            <family val="0"/>
          </rPr>
          <t>桑三博客:</t>
        </r>
        <r>
          <rPr>
            <sz val="9"/>
            <rFont val="宋体"/>
            <family val="0"/>
          </rPr>
          <t xml:space="preserve">
从18年起理工大附属小学208人全部调到高新区</t>
        </r>
      </text>
    </comment>
    <comment ref="I1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送教上门2人</t>
        </r>
      </text>
    </comment>
  </commentList>
</comments>
</file>

<file path=xl/sharedStrings.xml><?xml version="1.0" encoding="utf-8"?>
<sst xmlns="http://schemas.openxmlformats.org/spreadsheetml/2006/main" count="229" uniqueCount="113">
  <si>
    <t>附件一：</t>
  </si>
  <si>
    <r>
      <t>201</t>
    </r>
    <r>
      <rPr>
        <sz val="20"/>
        <rFont val="华文中宋"/>
        <family val="0"/>
      </rPr>
      <t>9</t>
    </r>
    <r>
      <rPr>
        <sz val="20"/>
        <rFont val="华文中宋"/>
        <family val="0"/>
      </rPr>
      <t>年城市义务教育保障经费测算表</t>
    </r>
  </si>
  <si>
    <t>学生人数（人）</t>
  </si>
  <si>
    <t>城市寄宿生</t>
  </si>
  <si>
    <t>全年预算公用经费（万元）</t>
  </si>
  <si>
    <t>本次下达
财教〔2018〕1426号</t>
  </si>
  <si>
    <t>小计</t>
  </si>
  <si>
    <t>小学</t>
  </si>
  <si>
    <t>初中</t>
  </si>
  <si>
    <t>特教</t>
  </si>
  <si>
    <t>中央及省级</t>
  </si>
  <si>
    <t>市</t>
  </si>
  <si>
    <t>县（区）</t>
  </si>
  <si>
    <t>市级</t>
  </si>
  <si>
    <t>合计</t>
  </si>
  <si>
    <t>市本级</t>
  </si>
  <si>
    <t>大通区</t>
  </si>
  <si>
    <t>田家庵区</t>
  </si>
  <si>
    <t>谢家集区</t>
  </si>
  <si>
    <t>八公山区</t>
  </si>
  <si>
    <t>潘集区</t>
  </si>
  <si>
    <t>经开区</t>
  </si>
  <si>
    <t>山南新区</t>
  </si>
  <si>
    <t>毛集区</t>
  </si>
  <si>
    <t>凤台县</t>
  </si>
  <si>
    <t>寿县</t>
  </si>
  <si>
    <r>
      <t>注：1、学生数为2018</t>
    </r>
    <r>
      <rPr>
        <sz val="10"/>
        <rFont val="宋体"/>
        <family val="0"/>
      </rPr>
      <t>年事业统计数;
    2、城市中小学补助公用经费测算标准为：小学625元/生.年，初中825元/生.年。
    3、特教公用经费标准生均6000元/生.年。
    4、城市寄宿生补助200元/生.年。</t>
    </r>
  </si>
  <si>
    <t>附件二：</t>
  </si>
  <si>
    <r>
      <t>201</t>
    </r>
    <r>
      <rPr>
        <sz val="20"/>
        <rFont val="华文中宋"/>
        <family val="0"/>
      </rPr>
      <t>9</t>
    </r>
    <r>
      <rPr>
        <sz val="20"/>
        <rFont val="华文中宋"/>
        <family val="0"/>
      </rPr>
      <t>年农村义务教育保障经费测算表</t>
    </r>
  </si>
  <si>
    <t>县区</t>
  </si>
  <si>
    <t>学生人数</t>
  </si>
  <si>
    <t>100人农村小学、教学点</t>
  </si>
  <si>
    <t>农村寄宿生</t>
  </si>
  <si>
    <t>全年预算资金（万元）</t>
  </si>
  <si>
    <r>
      <t>不足</t>
    </r>
    <r>
      <rPr>
        <sz val="10"/>
        <rFont val="Arial"/>
        <family val="2"/>
      </rPr>
      <t>100</t>
    </r>
    <r>
      <rPr>
        <sz val="10"/>
        <rFont val="宋体"/>
        <family val="0"/>
      </rPr>
      <t>人农村小学、教学点追加公用经费（人）</t>
    </r>
  </si>
  <si>
    <t>学校数</t>
  </si>
  <si>
    <t>在校学生数</t>
  </si>
  <si>
    <t>补足100人数</t>
  </si>
  <si>
    <t>在校生数</t>
  </si>
  <si>
    <t>按100人计算在校生数</t>
  </si>
  <si>
    <t>相差学生数</t>
  </si>
  <si>
    <t>公用经费</t>
  </si>
  <si>
    <t>省级以上应承担（元）</t>
  </si>
  <si>
    <t>省级实际补助金额（万元）</t>
  </si>
  <si>
    <t>县区承担（元）</t>
  </si>
  <si>
    <t>注：1、学生数为2018年教育事业统计数
    2、农村补助公用经费标准为小学625元/生.年，初中825元/生.特教公用经费标准6000元/生.年。
    3、不足100人小学及教学点补助标准为600元/生.年。
    4、农村寄宿生补助标准为200元/生.年。
    5、寿县补助标准为中央及省级以上96%，县区负担4%，其余县区补助标准为中央及省级以上84%，县区负担16%。</t>
  </si>
  <si>
    <t>市本级特教学校及特殊教育随班就读学生提标资金</t>
  </si>
  <si>
    <t>单位</t>
  </si>
  <si>
    <t>提标补助资金</t>
  </si>
  <si>
    <t>城市</t>
  </si>
  <si>
    <t>农村</t>
  </si>
  <si>
    <t>淮南特校</t>
  </si>
  <si>
    <t>淮师附小</t>
  </si>
  <si>
    <t>淮师附小洞山校区</t>
  </si>
  <si>
    <t>淮南市第十五中学</t>
  </si>
  <si>
    <t>安徽省淮南第十中学</t>
  </si>
  <si>
    <t>安徽省淮南第九中学</t>
  </si>
  <si>
    <t>安徽省淮南第十三中学</t>
  </si>
  <si>
    <t>安徽省淮南第十九中学</t>
  </si>
  <si>
    <t>淮南二十中</t>
  </si>
  <si>
    <t>淮南二十一中</t>
  </si>
  <si>
    <t>淮南市第二十七中学</t>
  </si>
  <si>
    <t>市本级寄宿生补助资金测算表</t>
  </si>
  <si>
    <t>补助资金（200元/人.年)</t>
  </si>
  <si>
    <t>淮南八中</t>
  </si>
  <si>
    <t>淮南市第十一中学</t>
  </si>
  <si>
    <t>淮南市第二十中学</t>
  </si>
  <si>
    <t>淮南市第二十八中学</t>
  </si>
  <si>
    <t>淮南市特殊教育学校</t>
  </si>
  <si>
    <t>2019年城乡免薄本费经费测算表</t>
  </si>
  <si>
    <t>城市学生</t>
  </si>
  <si>
    <t>农村学生</t>
  </si>
  <si>
    <t>薄本费</t>
  </si>
  <si>
    <t xml:space="preserve">注：1、学生数为2018年事业统计数;小学为20元/生.年、初中为40元/生.年。
  </t>
  </si>
  <si>
    <t>2019年市本级城乡免薄本费经费测算表</t>
  </si>
  <si>
    <t>学生数</t>
  </si>
  <si>
    <t>八中</t>
  </si>
  <si>
    <t>十一中</t>
  </si>
  <si>
    <t>十二中</t>
  </si>
  <si>
    <t>十四中</t>
  </si>
  <si>
    <t>十五中</t>
  </si>
  <si>
    <t>特校</t>
  </si>
  <si>
    <t>七中</t>
  </si>
  <si>
    <t>十九中</t>
  </si>
  <si>
    <t>二十三中</t>
  </si>
  <si>
    <t>二十四中</t>
  </si>
  <si>
    <t>机小</t>
  </si>
  <si>
    <t>附小</t>
  </si>
  <si>
    <t>实验中学</t>
  </si>
  <si>
    <t>二十七中</t>
  </si>
  <si>
    <t>二十六中</t>
  </si>
  <si>
    <t>十中</t>
  </si>
  <si>
    <t>十六中</t>
  </si>
  <si>
    <t>九中</t>
  </si>
  <si>
    <t>十三中</t>
  </si>
  <si>
    <t>十七中</t>
  </si>
  <si>
    <t>二十中</t>
  </si>
  <si>
    <t>二十一中</t>
  </si>
  <si>
    <t>二十八中</t>
  </si>
  <si>
    <t>大通市本级</t>
  </si>
  <si>
    <t>田家庵市本级</t>
  </si>
  <si>
    <t>谢家集市本级</t>
  </si>
  <si>
    <t>八公山市本级</t>
  </si>
  <si>
    <t>潘集市本级</t>
  </si>
  <si>
    <t>毛集市本级</t>
  </si>
  <si>
    <t>2019年农村义务教育学校校舍维修改造省以上资金分配表</t>
  </si>
  <si>
    <t>单位:万元</t>
  </si>
  <si>
    <t>此次下达</t>
  </si>
  <si>
    <t>中央</t>
  </si>
  <si>
    <t>省</t>
  </si>
  <si>
    <t>市级合计</t>
  </si>
  <si>
    <t>毛集实验区</t>
  </si>
  <si>
    <t>注：寿县、凤台县、毛集实验区的校舍维修改造资金单列。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</si>
</sst>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64">
    <font>
      <sz val="10"/>
      <name val="Arial"/>
      <family val="2"/>
    </font>
    <font>
      <sz val="10"/>
      <name val="宋体"/>
      <family val="0"/>
    </font>
    <font>
      <sz val="20"/>
      <color indexed="8"/>
      <name val="方正小标宋_GBK"/>
      <family val="0"/>
    </font>
    <font>
      <sz val="12"/>
      <color indexed="8"/>
      <name val="仿宋"/>
      <family val="3"/>
    </font>
    <font>
      <b/>
      <sz val="12"/>
      <color indexed="8"/>
      <name val="方正黑体_GBK"/>
      <family val="0"/>
    </font>
    <font>
      <b/>
      <sz val="12"/>
      <name val="方正黑体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3"/>
    </font>
    <font>
      <sz val="20"/>
      <name val="华文中宋"/>
      <family val="0"/>
    </font>
    <font>
      <sz val="10"/>
      <color indexed="17"/>
      <name val="宋体"/>
      <family val="0"/>
    </font>
    <font>
      <sz val="9"/>
      <color indexed="8"/>
      <name val="宋体"/>
      <family val="0"/>
    </font>
    <font>
      <b/>
      <sz val="12"/>
      <color indexed="17"/>
      <name val="黑体"/>
      <family val="3"/>
    </font>
    <font>
      <sz val="12"/>
      <color indexed="17"/>
      <name val="宋体"/>
      <family val="0"/>
    </font>
    <font>
      <sz val="20"/>
      <color indexed="17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等线"/>
      <family val="3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3" fillId="9" borderId="0" applyNumberFormat="0" applyBorder="0" applyAlignment="0" applyProtection="0"/>
    <xf numFmtId="0" fontId="44" fillId="0" borderId="5" applyNumberFormat="0" applyFill="0" applyAlignment="0" applyProtection="0"/>
    <xf numFmtId="0" fontId="43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19" fillId="0" borderId="0">
      <alignment vertical="center"/>
      <protection/>
    </xf>
    <xf numFmtId="0" fontId="56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0" borderId="0">
      <alignment vertical="center"/>
      <protection/>
    </xf>
    <xf numFmtId="0" fontId="57" fillId="0" borderId="0">
      <alignment vertical="center"/>
      <protection/>
    </xf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9" fillId="0" borderId="11" xfId="46" applyFont="1" applyFill="1" applyBorder="1" applyAlignment="1">
      <alignment horizontal="center" vertical="center" wrapText="1"/>
      <protection/>
    </xf>
    <xf numFmtId="0" fontId="10" fillId="0" borderId="11" xfId="65" applyNumberFormat="1" applyFont="1" applyFill="1" applyBorder="1" applyAlignment="1">
      <alignment horizontal="center" vertical="center" wrapText="1"/>
      <protection/>
    </xf>
    <xf numFmtId="0" fontId="57" fillId="34" borderId="0" xfId="65" applyFill="1">
      <alignment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4" fillId="0" borderId="11" xfId="46" applyFont="1" applyFill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1" fillId="0" borderId="16" xfId="0" applyFont="1" applyFill="1" applyBorder="1" applyAlignment="1">
      <alignment horizontal="center" vertical="center" shrinkToFit="1"/>
    </xf>
    <xf numFmtId="0" fontId="61" fillId="0" borderId="17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left" vertical="center" shrinkToFit="1"/>
    </xf>
    <xf numFmtId="0" fontId="61" fillId="0" borderId="11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 wrapText="1"/>
    </xf>
    <xf numFmtId="0" fontId="62" fillId="0" borderId="11" xfId="0" applyFont="1" applyBorder="1" applyAlignment="1">
      <alignment horizontal="right" vertical="center"/>
    </xf>
    <xf numFmtId="0" fontId="60" fillId="0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_20210610-2013年分县区分城乡义务教育在校生 4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6 3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E12" sqref="E12"/>
    </sheetView>
  </sheetViews>
  <sheetFormatPr defaultColWidth="10.28125" defaultRowHeight="12.75"/>
  <cols>
    <col min="1" max="1" width="10.140625" style="25" customWidth="1"/>
    <col min="2" max="3" width="9.28125" style="25" customWidth="1"/>
    <col min="4" max="4" width="8.140625" style="25" customWidth="1"/>
    <col min="5" max="8" width="7.421875" style="25" customWidth="1"/>
    <col min="9" max="9" width="11.28125" style="25" customWidth="1"/>
    <col min="10" max="10" width="12.00390625" style="25" customWidth="1"/>
    <col min="11" max="11" width="12.8515625" style="25" customWidth="1"/>
    <col min="12" max="13" width="11.8515625" style="25" customWidth="1"/>
    <col min="14" max="14" width="14.140625" style="0" customWidth="1"/>
  </cols>
  <sheetData>
    <row r="1" ht="26.25" customHeight="1">
      <c r="A1" s="25" t="s">
        <v>0</v>
      </c>
    </row>
    <row r="2" spans="1:15" ht="27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21.75" customHeight="1"/>
    <row r="4" spans="1:15" ht="30.75" customHeight="1">
      <c r="A4" s="18"/>
      <c r="B4" s="31" t="s">
        <v>2</v>
      </c>
      <c r="C4" s="32"/>
      <c r="D4" s="32"/>
      <c r="E4" s="33"/>
      <c r="F4" s="31" t="s">
        <v>3</v>
      </c>
      <c r="G4" s="32"/>
      <c r="H4" s="33"/>
      <c r="I4" s="18" t="s">
        <v>4</v>
      </c>
      <c r="J4" s="18"/>
      <c r="K4" s="18"/>
      <c r="L4" s="18"/>
      <c r="M4" s="58" t="s">
        <v>5</v>
      </c>
      <c r="N4" s="74"/>
      <c r="O4" s="75"/>
    </row>
    <row r="5" spans="1:15" ht="41.25" customHeight="1">
      <c r="A5" s="18"/>
      <c r="B5" s="18" t="s">
        <v>6</v>
      </c>
      <c r="C5" s="18" t="s">
        <v>7</v>
      </c>
      <c r="D5" s="18" t="s">
        <v>8</v>
      </c>
      <c r="E5" s="18" t="s">
        <v>9</v>
      </c>
      <c r="F5" s="28" t="s">
        <v>6</v>
      </c>
      <c r="G5" s="28" t="s">
        <v>7</v>
      </c>
      <c r="H5" s="28" t="s">
        <v>8</v>
      </c>
      <c r="I5" s="28" t="s">
        <v>6</v>
      </c>
      <c r="J5" s="28" t="s">
        <v>10</v>
      </c>
      <c r="K5" s="28" t="s">
        <v>11</v>
      </c>
      <c r="L5" s="28" t="s">
        <v>12</v>
      </c>
      <c r="M5" s="27" t="s">
        <v>6</v>
      </c>
      <c r="N5" s="18" t="s">
        <v>10</v>
      </c>
      <c r="O5" s="27" t="s">
        <v>13</v>
      </c>
    </row>
    <row r="6" spans="1:15" ht="30.75" customHeight="1">
      <c r="A6" s="19" t="s">
        <v>14</v>
      </c>
      <c r="B6" s="34">
        <f aca="true" t="shared" si="0" ref="B6:O6">SUM(B7:B17)</f>
        <v>95435</v>
      </c>
      <c r="C6" s="34">
        <f t="shared" si="0"/>
        <v>67282</v>
      </c>
      <c r="D6" s="34">
        <f t="shared" si="0"/>
        <v>28001</v>
      </c>
      <c r="E6" s="34">
        <f t="shared" si="0"/>
        <v>152</v>
      </c>
      <c r="F6" s="34">
        <f t="shared" si="0"/>
        <v>8202</v>
      </c>
      <c r="G6" s="34">
        <f t="shared" si="0"/>
        <v>3444</v>
      </c>
      <c r="H6" s="34">
        <f t="shared" si="0"/>
        <v>4758</v>
      </c>
      <c r="I6" s="34">
        <f t="shared" si="0"/>
        <v>6770.459999999999</v>
      </c>
      <c r="J6" s="34">
        <f t="shared" si="0"/>
        <v>4181.91</v>
      </c>
      <c r="K6" s="34">
        <f t="shared" si="0"/>
        <v>2196.42</v>
      </c>
      <c r="L6" s="34">
        <f t="shared" si="0"/>
        <v>392.13000000000005</v>
      </c>
      <c r="M6" s="34">
        <f t="shared" si="0"/>
        <v>5830.2</v>
      </c>
      <c r="N6" s="34">
        <f t="shared" si="0"/>
        <v>3922.2</v>
      </c>
      <c r="O6" s="34">
        <f t="shared" si="0"/>
        <v>1908</v>
      </c>
    </row>
    <row r="7" spans="1:15" ht="30.75" customHeight="1">
      <c r="A7" s="19" t="s">
        <v>15</v>
      </c>
      <c r="B7" s="34">
        <f aca="true" t="shared" si="1" ref="B7:B14">C7+D7+E7</f>
        <v>21016</v>
      </c>
      <c r="C7" s="34">
        <v>9188</v>
      </c>
      <c r="D7" s="34">
        <v>11803</v>
      </c>
      <c r="E7" s="34">
        <v>25</v>
      </c>
      <c r="F7" s="34">
        <f aca="true" t="shared" si="2" ref="F7:F14">G7+H7</f>
        <v>329</v>
      </c>
      <c r="G7" s="34">
        <v>38</v>
      </c>
      <c r="H7" s="34">
        <v>291</v>
      </c>
      <c r="I7" s="34">
        <f>ROUND((C7*625+D7*825+E7*6000+F7*200)/10000,2)</f>
        <v>1569.58</v>
      </c>
      <c r="J7" s="76">
        <f>ROUND(I7*0.6,2)</f>
        <v>941.75</v>
      </c>
      <c r="K7" s="76">
        <f>ROUND(I7*0.4,2)</f>
        <v>627.83</v>
      </c>
      <c r="L7" s="34"/>
      <c r="M7" s="34">
        <f>N7+O7</f>
        <v>1426</v>
      </c>
      <c r="N7" s="34">
        <v>892</v>
      </c>
      <c r="O7" s="34">
        <v>534</v>
      </c>
    </row>
    <row r="8" spans="1:15" ht="30.75" customHeight="1">
      <c r="A8" s="18" t="s">
        <v>16</v>
      </c>
      <c r="B8" s="34">
        <f t="shared" si="1"/>
        <v>1796</v>
      </c>
      <c r="C8" s="20">
        <v>1792</v>
      </c>
      <c r="D8" s="20">
        <v>0</v>
      </c>
      <c r="E8" s="20">
        <v>4</v>
      </c>
      <c r="F8" s="34">
        <f t="shared" si="2"/>
        <v>0</v>
      </c>
      <c r="G8" s="34">
        <v>0</v>
      </c>
      <c r="H8" s="34">
        <v>0</v>
      </c>
      <c r="I8" s="34">
        <f>ROUND((C8*625+D8*825+E8*6000+F8*200)/10000,2)</f>
        <v>114.4</v>
      </c>
      <c r="J8" s="76">
        <f>ROUND(I8*0.6,2)</f>
        <v>68.64</v>
      </c>
      <c r="K8" s="76">
        <f>ROUND(I8*0.32,2)</f>
        <v>36.61</v>
      </c>
      <c r="L8" s="34">
        <f>ROUND(I8*0.08,2)</f>
        <v>9.15</v>
      </c>
      <c r="M8" s="34">
        <f aca="true" t="shared" si="3" ref="M8:M14">N8+O8</f>
        <v>86</v>
      </c>
      <c r="N8" s="34">
        <v>54</v>
      </c>
      <c r="O8" s="34">
        <v>32</v>
      </c>
    </row>
    <row r="9" spans="1:15" ht="30.75" customHeight="1">
      <c r="A9" s="18" t="s">
        <v>17</v>
      </c>
      <c r="B9" s="20">
        <f t="shared" si="1"/>
        <v>39606</v>
      </c>
      <c r="C9" s="20">
        <v>30605</v>
      </c>
      <c r="D9" s="20">
        <v>8947</v>
      </c>
      <c r="E9" s="36">
        <v>54</v>
      </c>
      <c r="F9" s="20">
        <f t="shared" si="2"/>
        <v>4467</v>
      </c>
      <c r="G9" s="20">
        <v>2008</v>
      </c>
      <c r="H9" s="20">
        <v>2459</v>
      </c>
      <c r="I9" s="34">
        <f aca="true" t="shared" si="4" ref="I9:I14">ROUND((C9*625+D9*825+E9*6000+F9*200)/10000,2)</f>
        <v>2772.68</v>
      </c>
      <c r="J9" s="76">
        <f>ROUND(I9*0.6,2)</f>
        <v>1663.61</v>
      </c>
      <c r="K9" s="76">
        <f>ROUND(I9*0.32,2)</f>
        <v>887.26</v>
      </c>
      <c r="L9" s="34">
        <f>ROUND(I9*0.08,2)</f>
        <v>221.81</v>
      </c>
      <c r="M9" s="34">
        <f t="shared" si="3"/>
        <v>2346.2</v>
      </c>
      <c r="N9" s="34">
        <v>1571.2</v>
      </c>
      <c r="O9" s="34">
        <v>775</v>
      </c>
    </row>
    <row r="10" spans="1:15" ht="30.75" customHeight="1">
      <c r="A10" s="18" t="s">
        <v>18</v>
      </c>
      <c r="B10" s="20">
        <f t="shared" si="1"/>
        <v>14183</v>
      </c>
      <c r="C10" s="36">
        <f>9282+579</f>
        <v>9861</v>
      </c>
      <c r="D10" s="36">
        <v>4298</v>
      </c>
      <c r="E10" s="36">
        <v>24</v>
      </c>
      <c r="F10" s="36">
        <f t="shared" si="2"/>
        <v>1049</v>
      </c>
      <c r="G10" s="36">
        <v>394</v>
      </c>
      <c r="H10" s="36">
        <v>655</v>
      </c>
      <c r="I10" s="34">
        <f t="shared" si="4"/>
        <v>1006.28</v>
      </c>
      <c r="J10" s="76">
        <f>ROUND(I10*0.6,2)</f>
        <v>603.77</v>
      </c>
      <c r="K10" s="76">
        <f>ROUND(I10*0.32,2)</f>
        <v>322.01</v>
      </c>
      <c r="L10" s="34">
        <f>ROUND(I10*0.08,2)</f>
        <v>80.5</v>
      </c>
      <c r="M10" s="34">
        <f t="shared" si="3"/>
        <v>844</v>
      </c>
      <c r="N10" s="34">
        <v>561</v>
      </c>
      <c r="O10" s="34">
        <v>283</v>
      </c>
    </row>
    <row r="11" spans="1:15" ht="30.75" customHeight="1">
      <c r="A11" s="18" t="s">
        <v>19</v>
      </c>
      <c r="B11" s="20">
        <f t="shared" si="1"/>
        <v>4862</v>
      </c>
      <c r="C11" s="20">
        <v>4368</v>
      </c>
      <c r="D11" s="20">
        <v>474</v>
      </c>
      <c r="E11" s="20">
        <v>20</v>
      </c>
      <c r="F11" s="20">
        <f t="shared" si="2"/>
        <v>0</v>
      </c>
      <c r="G11" s="20"/>
      <c r="H11" s="20"/>
      <c r="I11" s="34">
        <f t="shared" si="4"/>
        <v>324.11</v>
      </c>
      <c r="J11" s="76">
        <f>ROUND(I11*0.6,2)</f>
        <v>194.47</v>
      </c>
      <c r="K11" s="76">
        <f>ROUND(I11*0.32,2)</f>
        <v>103.72</v>
      </c>
      <c r="L11" s="34">
        <f>ROUND(I11*0.08,2)</f>
        <v>25.93</v>
      </c>
      <c r="M11" s="34">
        <f t="shared" si="3"/>
        <v>272</v>
      </c>
      <c r="N11" s="34">
        <v>181</v>
      </c>
      <c r="O11" s="34">
        <v>91</v>
      </c>
    </row>
    <row r="12" spans="1:15" ht="30.75" customHeight="1">
      <c r="A12" s="18" t="s">
        <v>20</v>
      </c>
      <c r="B12" s="20">
        <f t="shared" si="1"/>
        <v>9156</v>
      </c>
      <c r="C12" s="20">
        <v>8520</v>
      </c>
      <c r="D12" s="20">
        <v>614</v>
      </c>
      <c r="E12" s="20">
        <v>22</v>
      </c>
      <c r="F12" s="20">
        <f t="shared" si="2"/>
        <v>88</v>
      </c>
      <c r="G12" s="20">
        <v>0</v>
      </c>
      <c r="H12" s="20">
        <v>88</v>
      </c>
      <c r="I12" s="34">
        <f t="shared" si="4"/>
        <v>598.12</v>
      </c>
      <c r="J12" s="76">
        <f>ROUND(I12*0.8,2)</f>
        <v>478.5</v>
      </c>
      <c r="K12" s="76">
        <f>ROUND(I12*0.16,2)</f>
        <v>95.7</v>
      </c>
      <c r="L12" s="34">
        <f>ROUND(I12*0.04,2)</f>
        <v>23.92</v>
      </c>
      <c r="M12" s="34">
        <f t="shared" si="3"/>
        <v>533</v>
      </c>
      <c r="N12" s="34">
        <v>448</v>
      </c>
      <c r="O12" s="34">
        <v>85</v>
      </c>
    </row>
    <row r="13" spans="1:15" ht="30.75" customHeight="1">
      <c r="A13" s="18" t="s">
        <v>21</v>
      </c>
      <c r="B13" s="34">
        <f t="shared" si="1"/>
        <v>2575</v>
      </c>
      <c r="C13" s="18">
        <v>1204</v>
      </c>
      <c r="D13" s="18">
        <v>1368</v>
      </c>
      <c r="E13" s="18">
        <v>3</v>
      </c>
      <c r="F13" s="34">
        <f t="shared" si="2"/>
        <v>2269</v>
      </c>
      <c r="G13" s="18">
        <v>1004</v>
      </c>
      <c r="H13" s="18">
        <v>1265</v>
      </c>
      <c r="I13" s="34">
        <f t="shared" si="4"/>
        <v>235.29</v>
      </c>
      <c r="J13" s="76">
        <f>ROUND(I13*0.6,2)</f>
        <v>141.17</v>
      </c>
      <c r="K13" s="76">
        <f>ROUND(I13*0.32,2)</f>
        <v>75.29</v>
      </c>
      <c r="L13" s="34">
        <f>ROUND(I13*0.08,2)</f>
        <v>18.82</v>
      </c>
      <c r="M13" s="34">
        <f t="shared" si="3"/>
        <v>197</v>
      </c>
      <c r="N13" s="34">
        <v>131</v>
      </c>
      <c r="O13" s="34">
        <v>66</v>
      </c>
    </row>
    <row r="14" spans="1:15" ht="30.75" customHeight="1">
      <c r="A14" s="18" t="s">
        <v>22</v>
      </c>
      <c r="B14" s="20">
        <f t="shared" si="1"/>
        <v>2241</v>
      </c>
      <c r="C14" s="20">
        <v>1744</v>
      </c>
      <c r="D14" s="20">
        <v>497</v>
      </c>
      <c r="E14" s="20"/>
      <c r="F14" s="20">
        <f t="shared" si="2"/>
        <v>0</v>
      </c>
      <c r="G14" s="20"/>
      <c r="H14" s="20"/>
      <c r="I14" s="34">
        <f t="shared" si="4"/>
        <v>150</v>
      </c>
      <c r="J14" s="76">
        <f>ROUND(I14*0.6,2)</f>
        <v>90</v>
      </c>
      <c r="K14" s="76">
        <f>ROUND(I14*0.32,2)</f>
        <v>48</v>
      </c>
      <c r="L14" s="34">
        <f>ROUND(I14*0.08,2)</f>
        <v>12</v>
      </c>
      <c r="M14" s="34">
        <f t="shared" si="3"/>
        <v>126</v>
      </c>
      <c r="N14" s="34">
        <v>84</v>
      </c>
      <c r="O14" s="34">
        <v>42</v>
      </c>
    </row>
    <row r="15" spans="1:15" ht="30.75" customHeight="1">
      <c r="A15" s="18" t="s">
        <v>23</v>
      </c>
      <c r="B15" s="20"/>
      <c r="C15" s="20"/>
      <c r="D15" s="20"/>
      <c r="E15" s="20"/>
      <c r="F15" s="20"/>
      <c r="G15" s="20"/>
      <c r="H15" s="20"/>
      <c r="I15" s="20"/>
      <c r="J15" s="77"/>
      <c r="K15" s="77"/>
      <c r="L15" s="20"/>
      <c r="M15" s="20"/>
      <c r="N15" s="78"/>
      <c r="O15" s="78"/>
    </row>
    <row r="16" spans="1:15" ht="30.75" customHeight="1">
      <c r="A16" s="18" t="s">
        <v>24</v>
      </c>
      <c r="B16" s="20"/>
      <c r="C16" s="20"/>
      <c r="D16" s="20"/>
      <c r="E16" s="20"/>
      <c r="F16" s="20"/>
      <c r="G16" s="20"/>
      <c r="H16" s="20"/>
      <c r="I16" s="20"/>
      <c r="J16" s="77"/>
      <c r="K16" s="77"/>
      <c r="L16" s="20"/>
      <c r="M16" s="20"/>
      <c r="N16" s="78"/>
      <c r="O16" s="78"/>
    </row>
    <row r="17" spans="1:15" ht="30.75" customHeight="1">
      <c r="A17" s="19" t="s">
        <v>25</v>
      </c>
      <c r="B17" s="20"/>
      <c r="C17" s="20"/>
      <c r="D17" s="20"/>
      <c r="E17" s="20"/>
      <c r="F17" s="20"/>
      <c r="G17" s="20"/>
      <c r="H17" s="20"/>
      <c r="I17" s="20"/>
      <c r="J17" s="77"/>
      <c r="K17" s="77"/>
      <c r="L17" s="20"/>
      <c r="M17" s="20"/>
      <c r="N17" s="78"/>
      <c r="O17" s="78"/>
    </row>
    <row r="18" spans="1:13" ht="74.25" customHeight="1">
      <c r="A18" s="37" t="s">
        <v>26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9"/>
    </row>
  </sheetData>
  <sheetProtection/>
  <mergeCells count="7">
    <mergeCell ref="A2:O2"/>
    <mergeCell ref="B4:E4"/>
    <mergeCell ref="F4:H4"/>
    <mergeCell ref="I4:L4"/>
    <mergeCell ref="M4:O4"/>
    <mergeCell ref="A18:L18"/>
    <mergeCell ref="A4:A5"/>
  </mergeCells>
  <printOptions/>
  <pageMargins left="0.23" right="0.25" top="0.46" bottom="0.29" header="0.34" footer="0.17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A4">
      <selection activeCell="G11" sqref="G11"/>
    </sheetView>
  </sheetViews>
  <sheetFormatPr defaultColWidth="10.28125" defaultRowHeight="12.75"/>
  <cols>
    <col min="1" max="1" width="12.421875" style="25" customWidth="1"/>
    <col min="2" max="11" width="10.00390625" style="25" customWidth="1"/>
    <col min="12" max="12" width="10.57421875" style="25" customWidth="1"/>
    <col min="13" max="13" width="10.7109375" style="25" customWidth="1"/>
    <col min="14" max="14" width="10.00390625" style="25" customWidth="1"/>
    <col min="15" max="15" width="10.8515625" style="25" customWidth="1"/>
    <col min="16" max="16" width="10.28125" style="0" hidden="1" customWidth="1"/>
    <col min="17" max="17" width="10.57421875" style="0" hidden="1" customWidth="1"/>
    <col min="18" max="19" width="10.140625" style="0" hidden="1" customWidth="1"/>
    <col min="20" max="20" width="10.57421875" style="0" hidden="1" customWidth="1"/>
    <col min="21" max="21" width="9.8515625" style="0" hidden="1" customWidth="1"/>
    <col min="22" max="22" width="10.8515625" style="0" hidden="1" customWidth="1"/>
    <col min="23" max="23" width="12.7109375" style="0" customWidth="1"/>
  </cols>
  <sheetData>
    <row r="1" ht="20.25" customHeight="1">
      <c r="A1" s="25" t="s">
        <v>27</v>
      </c>
    </row>
    <row r="2" spans="1:23" ht="28.5">
      <c r="A2" s="54" t="s">
        <v>28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2.75"/>
    <row r="4" spans="1:23" ht="30.75" customHeight="1">
      <c r="A4" s="18" t="s">
        <v>29</v>
      </c>
      <c r="B4" s="19" t="s">
        <v>30</v>
      </c>
      <c r="C4" s="19"/>
      <c r="D4" s="19"/>
      <c r="E4" s="19"/>
      <c r="F4" s="19" t="s">
        <v>31</v>
      </c>
      <c r="G4" s="19"/>
      <c r="H4" s="19"/>
      <c r="I4" s="58" t="s">
        <v>32</v>
      </c>
      <c r="J4" s="59"/>
      <c r="K4" s="60"/>
      <c r="L4" s="19" t="s">
        <v>33</v>
      </c>
      <c r="M4" s="19"/>
      <c r="N4" s="19"/>
      <c r="O4" s="19"/>
      <c r="P4" s="19" t="s">
        <v>34</v>
      </c>
      <c r="Q4" s="66"/>
      <c r="R4" s="66"/>
      <c r="S4" s="66"/>
      <c r="T4" s="66"/>
      <c r="U4" s="66"/>
      <c r="V4" s="67"/>
      <c r="W4" s="68" t="s">
        <v>5</v>
      </c>
    </row>
    <row r="5" spans="1:23" ht="78" customHeight="1">
      <c r="A5" s="18"/>
      <c r="B5" s="19" t="s">
        <v>6</v>
      </c>
      <c r="C5" s="19" t="s">
        <v>7</v>
      </c>
      <c r="D5" s="19" t="s">
        <v>8</v>
      </c>
      <c r="E5" s="19" t="s">
        <v>9</v>
      </c>
      <c r="F5" s="19" t="s">
        <v>35</v>
      </c>
      <c r="G5" s="19" t="s">
        <v>36</v>
      </c>
      <c r="H5" s="19" t="s">
        <v>37</v>
      </c>
      <c r="I5" s="19" t="s">
        <v>14</v>
      </c>
      <c r="J5" s="19" t="s">
        <v>7</v>
      </c>
      <c r="K5" s="19" t="s">
        <v>8</v>
      </c>
      <c r="L5" s="19" t="s">
        <v>14</v>
      </c>
      <c r="M5" s="19" t="s">
        <v>10</v>
      </c>
      <c r="N5" s="19" t="s">
        <v>11</v>
      </c>
      <c r="O5" s="19" t="s">
        <v>12</v>
      </c>
      <c r="P5" s="61" t="s">
        <v>38</v>
      </c>
      <c r="Q5" s="61" t="s">
        <v>39</v>
      </c>
      <c r="R5" s="61" t="s">
        <v>40</v>
      </c>
      <c r="S5" s="69" t="s">
        <v>41</v>
      </c>
      <c r="T5" s="70" t="s">
        <v>42</v>
      </c>
      <c r="U5" s="70" t="s">
        <v>43</v>
      </c>
      <c r="V5" s="71" t="s">
        <v>44</v>
      </c>
      <c r="W5" s="72"/>
    </row>
    <row r="6" spans="1:23" ht="30" customHeight="1">
      <c r="A6" s="55" t="s">
        <v>14</v>
      </c>
      <c r="B6" s="30">
        <f aca="true" t="shared" si="0" ref="B6:W6">SUM(B7:B17)</f>
        <v>269679</v>
      </c>
      <c r="C6" s="30">
        <f t="shared" si="0"/>
        <v>183936</v>
      </c>
      <c r="D6" s="30">
        <f t="shared" si="0"/>
        <v>84485</v>
      </c>
      <c r="E6" s="30">
        <f t="shared" si="0"/>
        <v>1258</v>
      </c>
      <c r="F6" s="30">
        <f t="shared" si="0"/>
        <v>165</v>
      </c>
      <c r="G6" s="30">
        <f t="shared" si="0"/>
        <v>7872</v>
      </c>
      <c r="H6" s="30">
        <f t="shared" si="0"/>
        <v>8628</v>
      </c>
      <c r="I6" s="30">
        <f>J6+K6</f>
        <v>50057</v>
      </c>
      <c r="J6" s="30">
        <f t="shared" si="0"/>
        <v>10707</v>
      </c>
      <c r="K6" s="30">
        <f t="shared" si="0"/>
        <v>39350</v>
      </c>
      <c r="L6" s="30">
        <f t="shared" si="0"/>
        <v>20739.65</v>
      </c>
      <c r="M6" s="30">
        <f t="shared" si="0"/>
        <v>18527.25</v>
      </c>
      <c r="N6" s="30">
        <f t="shared" si="0"/>
        <v>75.64</v>
      </c>
      <c r="O6" s="30">
        <f t="shared" si="0"/>
        <v>2136.76</v>
      </c>
      <c r="P6" s="30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16392.3</v>
      </c>
    </row>
    <row r="7" spans="1:23" ht="30" customHeight="1">
      <c r="A7" s="55" t="s">
        <v>15</v>
      </c>
      <c r="B7" s="56">
        <f aca="true" t="shared" si="1" ref="B7:B17">C7+D7+E7</f>
        <v>4053</v>
      </c>
      <c r="C7" s="20">
        <v>400</v>
      </c>
      <c r="D7" s="20">
        <v>3380</v>
      </c>
      <c r="E7" s="20">
        <v>273</v>
      </c>
      <c r="F7" s="20"/>
      <c r="G7" s="20"/>
      <c r="H7" s="20"/>
      <c r="I7" s="20">
        <f>J7+K7</f>
        <v>256</v>
      </c>
      <c r="J7" s="20"/>
      <c r="K7" s="20">
        <v>256</v>
      </c>
      <c r="L7" s="30">
        <f>ROUND((C7*625+D7*825+E7*6000+H7*600+I7*200)/10000,2)</f>
        <v>472.77</v>
      </c>
      <c r="M7" s="30">
        <f>ROUND(L7*0.84,2)</f>
        <v>397.13</v>
      </c>
      <c r="N7" s="30">
        <f>ROUND(L7*0.16,2)</f>
        <v>75.64</v>
      </c>
      <c r="O7" s="30"/>
      <c r="P7" s="30"/>
      <c r="Q7" s="30"/>
      <c r="R7" s="30"/>
      <c r="S7" s="30"/>
      <c r="T7" s="30"/>
      <c r="U7" s="30"/>
      <c r="V7" s="73"/>
      <c r="W7" s="30">
        <v>338</v>
      </c>
    </row>
    <row r="8" spans="1:23" ht="30" customHeight="1">
      <c r="A8" s="34" t="s">
        <v>16</v>
      </c>
      <c r="B8" s="56">
        <f t="shared" si="1"/>
        <v>7416</v>
      </c>
      <c r="C8" s="20">
        <v>6657</v>
      </c>
      <c r="D8" s="20">
        <v>749</v>
      </c>
      <c r="E8" s="20">
        <v>10</v>
      </c>
      <c r="F8" s="20">
        <v>8</v>
      </c>
      <c r="G8" s="20">
        <v>471</v>
      </c>
      <c r="H8" s="20">
        <v>329</v>
      </c>
      <c r="I8" s="30">
        <f>J8+K8</f>
        <v>0</v>
      </c>
      <c r="J8" s="62">
        <v>0</v>
      </c>
      <c r="K8" s="62">
        <v>0</v>
      </c>
      <c r="L8" s="30">
        <f aca="true" t="shared" si="2" ref="L8:L17">ROUND((C8*625+D8*825+E8*6000+H8*600+I8*200)/10000,2)</f>
        <v>503.6</v>
      </c>
      <c r="M8" s="30">
        <f aca="true" t="shared" si="3" ref="M8:M16">ROUND(L8*0.84,2)</f>
        <v>423.02</v>
      </c>
      <c r="N8" s="30"/>
      <c r="O8" s="30">
        <f>ROUND(L8*0.16,2)</f>
        <v>80.58</v>
      </c>
      <c r="P8" s="63"/>
      <c r="Q8" s="63"/>
      <c r="R8" s="63"/>
      <c r="S8" s="30"/>
      <c r="T8" s="30"/>
      <c r="U8" s="30"/>
      <c r="V8" s="73"/>
      <c r="W8" s="30">
        <v>360</v>
      </c>
    </row>
    <row r="9" spans="1:23" ht="30" customHeight="1">
      <c r="A9" s="34" t="s">
        <v>17</v>
      </c>
      <c r="B9" s="24">
        <f t="shared" si="1"/>
        <v>8991</v>
      </c>
      <c r="C9" s="20">
        <f>6680-208</f>
        <v>6472</v>
      </c>
      <c r="D9" s="20">
        <v>2501</v>
      </c>
      <c r="E9" s="20">
        <v>18</v>
      </c>
      <c r="F9" s="20">
        <v>10</v>
      </c>
      <c r="G9" s="20">
        <v>461</v>
      </c>
      <c r="H9" s="20">
        <v>539</v>
      </c>
      <c r="I9" s="20">
        <f>J9+K9</f>
        <v>433</v>
      </c>
      <c r="J9" s="64">
        <v>340</v>
      </c>
      <c r="K9" s="64">
        <v>93</v>
      </c>
      <c r="L9" s="30">
        <f t="shared" si="2"/>
        <v>662.63</v>
      </c>
      <c r="M9" s="30">
        <f t="shared" si="3"/>
        <v>556.61</v>
      </c>
      <c r="N9" s="30"/>
      <c r="O9" s="30">
        <f aca="true" t="shared" si="4" ref="O9:O16">ROUND(L9*0.16,2)</f>
        <v>106.02</v>
      </c>
      <c r="P9" s="63"/>
      <c r="Q9" s="63"/>
      <c r="R9" s="63"/>
      <c r="S9" s="30"/>
      <c r="T9" s="30"/>
      <c r="U9" s="30"/>
      <c r="V9" s="73"/>
      <c r="W9" s="30">
        <v>483</v>
      </c>
    </row>
    <row r="10" spans="1:23" ht="30" customHeight="1">
      <c r="A10" s="34" t="s">
        <v>18</v>
      </c>
      <c r="B10" s="57">
        <f t="shared" si="1"/>
        <v>4830</v>
      </c>
      <c r="C10" s="36">
        <f>4285-579</f>
        <v>3706</v>
      </c>
      <c r="D10" s="36">
        <v>1112</v>
      </c>
      <c r="E10" s="36">
        <v>12</v>
      </c>
      <c r="F10" s="20">
        <v>14</v>
      </c>
      <c r="G10" s="20">
        <v>423</v>
      </c>
      <c r="H10" s="20">
        <f>14*100-423</f>
        <v>977</v>
      </c>
      <c r="I10" s="20">
        <f>J10+K10</f>
        <v>0</v>
      </c>
      <c r="J10" s="64"/>
      <c r="K10" s="64"/>
      <c r="L10" s="30">
        <f t="shared" si="2"/>
        <v>389.19</v>
      </c>
      <c r="M10" s="30">
        <f t="shared" si="3"/>
        <v>326.92</v>
      </c>
      <c r="N10" s="30"/>
      <c r="O10" s="30">
        <f t="shared" si="4"/>
        <v>62.27</v>
      </c>
      <c r="P10" s="63"/>
      <c r="Q10" s="63"/>
      <c r="R10" s="63"/>
      <c r="S10" s="30"/>
      <c r="T10" s="30"/>
      <c r="U10" s="30"/>
      <c r="V10" s="73"/>
      <c r="W10" s="30">
        <v>278</v>
      </c>
    </row>
    <row r="11" spans="1:23" ht="30" customHeight="1">
      <c r="A11" s="34" t="s">
        <v>19</v>
      </c>
      <c r="B11" s="24">
        <f t="shared" si="1"/>
        <v>1671</v>
      </c>
      <c r="C11" s="20">
        <v>1383</v>
      </c>
      <c r="D11" s="20">
        <v>279</v>
      </c>
      <c r="E11" s="20">
        <v>9</v>
      </c>
      <c r="F11" s="20">
        <v>1</v>
      </c>
      <c r="G11" s="20">
        <v>66</v>
      </c>
      <c r="H11" s="20">
        <v>34</v>
      </c>
      <c r="I11" s="20">
        <v>154</v>
      </c>
      <c r="J11" s="64">
        <v>74</v>
      </c>
      <c r="K11" s="64">
        <v>80</v>
      </c>
      <c r="L11" s="30">
        <f t="shared" si="2"/>
        <v>119.98</v>
      </c>
      <c r="M11" s="30">
        <f t="shared" si="3"/>
        <v>100.78</v>
      </c>
      <c r="N11" s="30"/>
      <c r="O11" s="30">
        <f t="shared" si="4"/>
        <v>19.2</v>
      </c>
      <c r="P11" s="63"/>
      <c r="Q11" s="63"/>
      <c r="R11" s="63"/>
      <c r="S11" s="30"/>
      <c r="T11" s="30"/>
      <c r="U11" s="30"/>
      <c r="V11" s="73"/>
      <c r="W11" s="30">
        <v>86</v>
      </c>
    </row>
    <row r="12" spans="1:23" ht="30" customHeight="1">
      <c r="A12" s="34" t="s">
        <v>20</v>
      </c>
      <c r="B12" s="24">
        <f t="shared" si="1"/>
        <v>24679</v>
      </c>
      <c r="C12" s="20">
        <v>18116</v>
      </c>
      <c r="D12" s="20">
        <v>6426</v>
      </c>
      <c r="E12" s="20">
        <v>137</v>
      </c>
      <c r="F12" s="20">
        <v>19</v>
      </c>
      <c r="G12" s="20">
        <v>1259</v>
      </c>
      <c r="H12" s="20">
        <v>641</v>
      </c>
      <c r="I12" s="20">
        <f>J12+K12</f>
        <v>6506</v>
      </c>
      <c r="J12" s="64">
        <v>2278</v>
      </c>
      <c r="K12" s="20">
        <v>4228</v>
      </c>
      <c r="L12" s="30">
        <f t="shared" si="2"/>
        <v>1913.18</v>
      </c>
      <c r="M12" s="30">
        <f t="shared" si="3"/>
        <v>1607.07</v>
      </c>
      <c r="N12" s="30"/>
      <c r="O12" s="30">
        <f t="shared" si="4"/>
        <v>306.11</v>
      </c>
      <c r="P12" s="63"/>
      <c r="Q12" s="63"/>
      <c r="R12" s="63"/>
      <c r="S12" s="30"/>
      <c r="T12" s="30"/>
      <c r="U12" s="30"/>
      <c r="V12" s="73"/>
      <c r="W12" s="30">
        <v>1366</v>
      </c>
    </row>
    <row r="13" spans="1:23" ht="30" customHeight="1">
      <c r="A13" s="34" t="s">
        <v>21</v>
      </c>
      <c r="B13" s="24">
        <f t="shared" si="1"/>
        <v>881</v>
      </c>
      <c r="C13" s="18">
        <v>873</v>
      </c>
      <c r="D13" s="18">
        <v>0</v>
      </c>
      <c r="E13" s="18">
        <v>8</v>
      </c>
      <c r="F13" s="18">
        <v>1</v>
      </c>
      <c r="G13" s="18">
        <v>39</v>
      </c>
      <c r="H13" s="18">
        <v>61</v>
      </c>
      <c r="I13" s="18">
        <v>0</v>
      </c>
      <c r="J13" s="18">
        <v>0</v>
      </c>
      <c r="K13" s="18">
        <v>0</v>
      </c>
      <c r="L13" s="30">
        <f t="shared" si="2"/>
        <v>63.02</v>
      </c>
      <c r="M13" s="30">
        <f t="shared" si="3"/>
        <v>52.94</v>
      </c>
      <c r="N13" s="30"/>
      <c r="O13" s="30">
        <f t="shared" si="4"/>
        <v>10.08</v>
      </c>
      <c r="P13" s="63"/>
      <c r="Q13" s="63"/>
      <c r="R13" s="63"/>
      <c r="S13" s="30"/>
      <c r="T13" s="30"/>
      <c r="U13" s="30"/>
      <c r="V13" s="73"/>
      <c r="W13" s="30">
        <v>45</v>
      </c>
    </row>
    <row r="14" spans="1:23" ht="30" customHeight="1">
      <c r="A14" s="34" t="s">
        <v>22</v>
      </c>
      <c r="B14" s="24">
        <f t="shared" si="1"/>
        <v>2961</v>
      </c>
      <c r="C14" s="20">
        <f>2384+208</f>
        <v>2592</v>
      </c>
      <c r="D14" s="20">
        <v>369</v>
      </c>
      <c r="E14" s="38"/>
      <c r="F14" s="20">
        <v>1</v>
      </c>
      <c r="G14" s="20">
        <v>67</v>
      </c>
      <c r="H14" s="20">
        <v>33</v>
      </c>
      <c r="I14" s="20">
        <f>J14+K14</f>
        <v>159</v>
      </c>
      <c r="J14" s="20">
        <v>63</v>
      </c>
      <c r="K14" s="20">
        <v>96</v>
      </c>
      <c r="L14" s="30">
        <f t="shared" si="2"/>
        <v>197.6</v>
      </c>
      <c r="M14" s="30">
        <f t="shared" si="3"/>
        <v>165.98</v>
      </c>
      <c r="N14" s="30"/>
      <c r="O14" s="30">
        <f t="shared" si="4"/>
        <v>31.62</v>
      </c>
      <c r="P14" s="63"/>
      <c r="Q14" s="63"/>
      <c r="R14" s="63"/>
      <c r="S14" s="30"/>
      <c r="T14" s="30"/>
      <c r="U14" s="30"/>
      <c r="V14" s="73"/>
      <c r="W14" s="30">
        <v>132</v>
      </c>
    </row>
    <row r="15" spans="1:23" ht="30" customHeight="1">
      <c r="A15" s="34" t="s">
        <v>23</v>
      </c>
      <c r="B15" s="24">
        <f t="shared" si="1"/>
        <v>11965</v>
      </c>
      <c r="C15" s="20">
        <v>9237</v>
      </c>
      <c r="D15" s="20">
        <v>2689</v>
      </c>
      <c r="E15" s="20">
        <v>39</v>
      </c>
      <c r="F15" s="20">
        <v>10</v>
      </c>
      <c r="G15" s="20">
        <v>410</v>
      </c>
      <c r="H15" s="20">
        <v>590</v>
      </c>
      <c r="I15" s="20">
        <f>J15+K15</f>
        <v>1970</v>
      </c>
      <c r="J15" s="20">
        <v>258</v>
      </c>
      <c r="K15" s="20">
        <v>1712</v>
      </c>
      <c r="L15" s="30">
        <f t="shared" si="2"/>
        <v>897.36</v>
      </c>
      <c r="M15" s="30">
        <f t="shared" si="3"/>
        <v>753.78</v>
      </c>
      <c r="N15" s="30"/>
      <c r="O15" s="30">
        <f t="shared" si="4"/>
        <v>143.58</v>
      </c>
      <c r="P15" s="63"/>
      <c r="Q15" s="63"/>
      <c r="R15" s="63"/>
      <c r="S15" s="30"/>
      <c r="T15" s="30"/>
      <c r="U15" s="30"/>
      <c r="V15" s="73"/>
      <c r="W15" s="38">
        <v>656.1</v>
      </c>
    </row>
    <row r="16" spans="1:23" ht="30" customHeight="1">
      <c r="A16" s="34" t="s">
        <v>24</v>
      </c>
      <c r="B16" s="24">
        <f t="shared" si="1"/>
        <v>84839</v>
      </c>
      <c r="C16" s="20">
        <v>59285</v>
      </c>
      <c r="D16" s="20">
        <v>25262</v>
      </c>
      <c r="E16" s="20">
        <v>292</v>
      </c>
      <c r="F16" s="20">
        <v>7</v>
      </c>
      <c r="G16" s="20">
        <v>520</v>
      </c>
      <c r="H16" s="20">
        <v>180</v>
      </c>
      <c r="I16" s="20">
        <f>J16+K16</f>
        <v>16432</v>
      </c>
      <c r="J16" s="65">
        <f>5094+15</f>
        <v>5109</v>
      </c>
      <c r="K16" s="65">
        <f>11323</f>
        <v>11323</v>
      </c>
      <c r="L16" s="30">
        <f t="shared" si="2"/>
        <v>6304.07</v>
      </c>
      <c r="M16" s="30">
        <f t="shared" si="3"/>
        <v>5295.42</v>
      </c>
      <c r="N16" s="30"/>
      <c r="O16" s="30">
        <f t="shared" si="4"/>
        <v>1008.65</v>
      </c>
      <c r="P16" s="63"/>
      <c r="Q16" s="63"/>
      <c r="R16" s="63"/>
      <c r="S16" s="30"/>
      <c r="T16" s="30"/>
      <c r="U16" s="30"/>
      <c r="V16" s="73"/>
      <c r="W16" s="38">
        <v>4698.8</v>
      </c>
    </row>
    <row r="17" spans="1:23" ht="30" customHeight="1">
      <c r="A17" s="55" t="s">
        <v>25</v>
      </c>
      <c r="B17" s="24">
        <f t="shared" si="1"/>
        <v>117393</v>
      </c>
      <c r="C17" s="24">
        <v>75215</v>
      </c>
      <c r="D17" s="24">
        <v>41718</v>
      </c>
      <c r="E17" s="24">
        <v>460</v>
      </c>
      <c r="F17" s="24">
        <v>94</v>
      </c>
      <c r="G17" s="24">
        <v>4156</v>
      </c>
      <c r="H17" s="24">
        <v>5244</v>
      </c>
      <c r="I17" s="24">
        <f>J17+K17</f>
        <v>24147</v>
      </c>
      <c r="J17" s="24">
        <v>2585</v>
      </c>
      <c r="K17" s="24">
        <f>21513+49</f>
        <v>21562</v>
      </c>
      <c r="L17" s="30">
        <f t="shared" si="2"/>
        <v>9216.25</v>
      </c>
      <c r="M17" s="30">
        <f>ROUND(L17*0.96,2)</f>
        <v>8847.6</v>
      </c>
      <c r="N17" s="30"/>
      <c r="O17" s="30">
        <f>ROUND(L17*0.04,2)</f>
        <v>368.65</v>
      </c>
      <c r="P17" s="63"/>
      <c r="Q17" s="63"/>
      <c r="R17" s="63"/>
      <c r="S17" s="30"/>
      <c r="T17" s="30"/>
      <c r="U17" s="30"/>
      <c r="V17" s="73"/>
      <c r="W17" s="38">
        <v>7949.4</v>
      </c>
    </row>
    <row r="18" spans="1:22" ht="87.75" customHeight="1">
      <c r="A18" s="37" t="s">
        <v>45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</sheetData>
  <sheetProtection/>
  <mergeCells count="9">
    <mergeCell ref="A2:W2"/>
    <mergeCell ref="B4:E4"/>
    <mergeCell ref="F4:H4"/>
    <mergeCell ref="I4:K4"/>
    <mergeCell ref="L4:O4"/>
    <mergeCell ref="P4:V4"/>
    <mergeCell ref="A18:V18"/>
    <mergeCell ref="A4:A5"/>
    <mergeCell ref="W4:W5"/>
  </mergeCells>
  <printOptions/>
  <pageMargins left="0.75" right="0.47" top="0.44" bottom="0.31" header="0.2" footer="0.16"/>
  <pageSetup fitToHeight="1" fitToWidth="1" horizontalDpi="600" verticalDpi="600" orientation="landscape" paperSize="9" scale="8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24" sqref="E24"/>
    </sheetView>
  </sheetViews>
  <sheetFormatPr defaultColWidth="9.140625" defaultRowHeight="12.75"/>
  <cols>
    <col min="1" max="1" width="22.57421875" style="40" customWidth="1"/>
    <col min="2" max="7" width="17.421875" style="40" customWidth="1"/>
    <col min="8" max="16384" width="9.140625" style="41" customWidth="1"/>
  </cols>
  <sheetData>
    <row r="1" spans="1:7" ht="25.5" customHeight="1">
      <c r="A1" s="42" t="s">
        <v>46</v>
      </c>
      <c r="B1" s="42"/>
      <c r="C1" s="42"/>
      <c r="D1" s="42"/>
      <c r="E1" s="42"/>
      <c r="F1" s="42"/>
      <c r="G1" s="42"/>
    </row>
    <row r="2" spans="1:7" ht="21" customHeight="1">
      <c r="A2" s="47" t="s">
        <v>47</v>
      </c>
      <c r="B2" s="48" t="s">
        <v>36</v>
      </c>
      <c r="C2" s="49"/>
      <c r="D2" s="50"/>
      <c r="E2" s="48" t="s">
        <v>48</v>
      </c>
      <c r="F2" s="49"/>
      <c r="G2" s="50"/>
    </row>
    <row r="3" spans="1:7" ht="25.5" customHeight="1">
      <c r="A3" s="51"/>
      <c r="B3" s="45" t="s">
        <v>6</v>
      </c>
      <c r="C3" s="45" t="s">
        <v>49</v>
      </c>
      <c r="D3" s="45" t="s">
        <v>50</v>
      </c>
      <c r="E3" s="45" t="s">
        <v>6</v>
      </c>
      <c r="F3" s="45" t="s">
        <v>49</v>
      </c>
      <c r="G3" s="45" t="s">
        <v>50</v>
      </c>
    </row>
    <row r="4" spans="1:7" s="39" customFormat="1" ht="26.25" customHeight="1">
      <c r="A4" s="52" t="s">
        <v>14</v>
      </c>
      <c r="B4" s="53">
        <f aca="true" t="shared" si="0" ref="B4:G4">SUM(B5:B15)</f>
        <v>298</v>
      </c>
      <c r="C4" s="53">
        <f t="shared" si="0"/>
        <v>25</v>
      </c>
      <c r="D4" s="53">
        <f t="shared" si="0"/>
        <v>273</v>
      </c>
      <c r="E4" s="53">
        <f t="shared" si="0"/>
        <v>1542150</v>
      </c>
      <c r="F4" s="53">
        <f t="shared" si="0"/>
        <v>129375</v>
      </c>
      <c r="G4" s="53">
        <f t="shared" si="0"/>
        <v>1412775</v>
      </c>
    </row>
    <row r="5" spans="1:7" ht="26.25" customHeight="1">
      <c r="A5" s="52" t="s">
        <v>51</v>
      </c>
      <c r="B5" s="53">
        <f>C5+D5</f>
        <v>269</v>
      </c>
      <c r="C5" s="53"/>
      <c r="D5" s="53">
        <v>269</v>
      </c>
      <c r="E5" s="53">
        <f>F5+G5</f>
        <v>1392075</v>
      </c>
      <c r="F5" s="53">
        <f>C5*5175</f>
        <v>0</v>
      </c>
      <c r="G5" s="53">
        <f>D5*5175</f>
        <v>1392075</v>
      </c>
    </row>
    <row r="6" spans="1:7" ht="26.25" customHeight="1">
      <c r="A6" s="52" t="s">
        <v>52</v>
      </c>
      <c r="B6" s="53">
        <f aca="true" t="shared" si="1" ref="B6:B14">C6+D6</f>
        <v>5</v>
      </c>
      <c r="C6" s="53">
        <v>5</v>
      </c>
      <c r="D6" s="53"/>
      <c r="E6" s="53">
        <f aca="true" t="shared" si="2" ref="E6:E15">F6+G6</f>
        <v>25875</v>
      </c>
      <c r="F6" s="53">
        <f aca="true" t="shared" si="3" ref="F6:G14">C6*5175</f>
        <v>25875</v>
      </c>
      <c r="G6" s="53">
        <f t="shared" si="3"/>
        <v>0</v>
      </c>
    </row>
    <row r="7" spans="1:7" ht="26.25" customHeight="1">
      <c r="A7" s="52" t="s">
        <v>53</v>
      </c>
      <c r="B7" s="53">
        <f t="shared" si="1"/>
        <v>3</v>
      </c>
      <c r="C7" s="53">
        <v>3</v>
      </c>
      <c r="D7" s="53"/>
      <c r="E7" s="53">
        <f t="shared" si="2"/>
        <v>15525</v>
      </c>
      <c r="F7" s="53">
        <f t="shared" si="3"/>
        <v>15525</v>
      </c>
      <c r="G7" s="53">
        <f t="shared" si="3"/>
        <v>0</v>
      </c>
    </row>
    <row r="8" spans="1:7" ht="26.25" customHeight="1">
      <c r="A8" s="52" t="s">
        <v>54</v>
      </c>
      <c r="B8" s="53">
        <f t="shared" si="1"/>
        <v>2</v>
      </c>
      <c r="C8" s="53"/>
      <c r="D8" s="53">
        <v>2</v>
      </c>
      <c r="E8" s="53">
        <f t="shared" si="2"/>
        <v>10350</v>
      </c>
      <c r="F8" s="53">
        <f t="shared" si="3"/>
        <v>0</v>
      </c>
      <c r="G8" s="53">
        <f t="shared" si="3"/>
        <v>10350</v>
      </c>
    </row>
    <row r="9" spans="1:7" ht="26.25" customHeight="1">
      <c r="A9" s="52" t="s">
        <v>55</v>
      </c>
      <c r="B9" s="53">
        <f t="shared" si="1"/>
        <v>3</v>
      </c>
      <c r="C9" s="53">
        <v>3</v>
      </c>
      <c r="D9" s="53"/>
      <c r="E9" s="53">
        <f t="shared" si="2"/>
        <v>15525</v>
      </c>
      <c r="F9" s="53">
        <f t="shared" si="3"/>
        <v>15525</v>
      </c>
      <c r="G9" s="53">
        <f t="shared" si="3"/>
        <v>0</v>
      </c>
    </row>
    <row r="10" spans="1:7" ht="26.25" customHeight="1">
      <c r="A10" s="52" t="s">
        <v>56</v>
      </c>
      <c r="B10" s="53">
        <f t="shared" si="1"/>
        <v>6</v>
      </c>
      <c r="C10" s="53">
        <v>6</v>
      </c>
      <c r="D10" s="53"/>
      <c r="E10" s="53">
        <f t="shared" si="2"/>
        <v>31050</v>
      </c>
      <c r="F10" s="53">
        <f t="shared" si="3"/>
        <v>31050</v>
      </c>
      <c r="G10" s="53">
        <f t="shared" si="3"/>
        <v>0</v>
      </c>
    </row>
    <row r="11" spans="1:7" ht="26.25" customHeight="1">
      <c r="A11" s="52" t="s">
        <v>57</v>
      </c>
      <c r="B11" s="53">
        <f t="shared" si="1"/>
        <v>1</v>
      </c>
      <c r="C11" s="53">
        <v>1</v>
      </c>
      <c r="D11" s="53"/>
      <c r="E11" s="53">
        <f t="shared" si="2"/>
        <v>5175</v>
      </c>
      <c r="F11" s="53">
        <f t="shared" si="3"/>
        <v>5175</v>
      </c>
      <c r="G11" s="53">
        <f t="shared" si="3"/>
        <v>0</v>
      </c>
    </row>
    <row r="12" spans="1:7" ht="26.25" customHeight="1">
      <c r="A12" s="52" t="s">
        <v>58</v>
      </c>
      <c r="B12" s="53">
        <f t="shared" si="1"/>
        <v>1</v>
      </c>
      <c r="C12" s="53">
        <v>1</v>
      </c>
      <c r="D12" s="53"/>
      <c r="E12" s="53">
        <f t="shared" si="2"/>
        <v>5175</v>
      </c>
      <c r="F12" s="53">
        <f>C12*5175</f>
        <v>5175</v>
      </c>
      <c r="G12" s="53">
        <f>D12*5175</f>
        <v>0</v>
      </c>
    </row>
    <row r="13" spans="1:7" ht="26.25" customHeight="1">
      <c r="A13" s="52" t="s">
        <v>59</v>
      </c>
      <c r="B13" s="53">
        <f t="shared" si="1"/>
        <v>4</v>
      </c>
      <c r="C13" s="53">
        <v>4</v>
      </c>
      <c r="D13" s="53"/>
      <c r="E13" s="53">
        <f t="shared" si="2"/>
        <v>20700</v>
      </c>
      <c r="F13" s="53">
        <f t="shared" si="3"/>
        <v>20700</v>
      </c>
      <c r="G13" s="53">
        <f t="shared" si="3"/>
        <v>0</v>
      </c>
    </row>
    <row r="14" spans="1:7" ht="26.25" customHeight="1">
      <c r="A14" s="52" t="s">
        <v>60</v>
      </c>
      <c r="B14" s="53">
        <f t="shared" si="1"/>
        <v>2</v>
      </c>
      <c r="C14" s="53">
        <v>2</v>
      </c>
      <c r="D14" s="53"/>
      <c r="E14" s="53">
        <f t="shared" si="2"/>
        <v>10350</v>
      </c>
      <c r="F14" s="53">
        <f t="shared" si="3"/>
        <v>10350</v>
      </c>
      <c r="G14" s="53">
        <f t="shared" si="3"/>
        <v>0</v>
      </c>
    </row>
    <row r="15" spans="1:7" ht="26.25" customHeight="1">
      <c r="A15" s="52" t="s">
        <v>61</v>
      </c>
      <c r="B15" s="53">
        <v>2</v>
      </c>
      <c r="C15" s="53"/>
      <c r="D15" s="53">
        <v>2</v>
      </c>
      <c r="E15" s="53">
        <f t="shared" si="2"/>
        <v>10350</v>
      </c>
      <c r="F15" s="53">
        <f>C15*5175</f>
        <v>0</v>
      </c>
      <c r="G15" s="53">
        <f>D15*5175</f>
        <v>10350</v>
      </c>
    </row>
  </sheetData>
  <sheetProtection/>
  <mergeCells count="4">
    <mergeCell ref="A1:G1"/>
    <mergeCell ref="B2:D2"/>
    <mergeCell ref="E2:G2"/>
    <mergeCell ref="A2:A3"/>
  </mergeCells>
  <printOptions/>
  <pageMargins left="0.71" right="0.71" top="0.75" bottom="0.75" header="0.31" footer="0.31"/>
  <pageSetup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23" sqref="C23"/>
    </sheetView>
  </sheetViews>
  <sheetFormatPr defaultColWidth="9.140625" defaultRowHeight="12.75"/>
  <cols>
    <col min="1" max="1" width="22.57421875" style="40" customWidth="1"/>
    <col min="2" max="7" width="17.421875" style="40" customWidth="1"/>
    <col min="8" max="16384" width="9.140625" style="41" customWidth="1"/>
  </cols>
  <sheetData>
    <row r="1" spans="1:7" ht="25.5" customHeight="1">
      <c r="A1" s="42" t="s">
        <v>62</v>
      </c>
      <c r="B1" s="42"/>
      <c r="C1" s="42"/>
      <c r="D1" s="42"/>
      <c r="E1" s="42"/>
      <c r="F1" s="42"/>
      <c r="G1" s="42"/>
    </row>
    <row r="2" spans="1:7" ht="26.25" customHeight="1">
      <c r="A2" s="43" t="s">
        <v>47</v>
      </c>
      <c r="B2" s="43" t="s">
        <v>36</v>
      </c>
      <c r="C2" s="43"/>
      <c r="D2" s="43"/>
      <c r="E2" s="44" t="s">
        <v>63</v>
      </c>
      <c r="F2" s="44"/>
      <c r="G2" s="44"/>
    </row>
    <row r="3" spans="1:7" ht="26.25" customHeight="1">
      <c r="A3" s="43"/>
      <c r="B3" s="43" t="s">
        <v>6</v>
      </c>
      <c r="C3" s="43" t="s">
        <v>49</v>
      </c>
      <c r="D3" s="43" t="s">
        <v>50</v>
      </c>
      <c r="E3" s="43" t="s">
        <v>6</v>
      </c>
      <c r="F3" s="43" t="s">
        <v>49</v>
      </c>
      <c r="G3" s="44" t="s">
        <v>50</v>
      </c>
    </row>
    <row r="4" spans="1:7" s="39" customFormat="1" ht="26.25" customHeight="1">
      <c r="A4" s="43" t="s">
        <v>14</v>
      </c>
      <c r="B4" s="43">
        <f>SUM(B5:B111)</f>
        <v>585</v>
      </c>
      <c r="C4" s="43">
        <f>SUM(C5:C111)</f>
        <v>329</v>
      </c>
      <c r="D4" s="43">
        <f>SUM(D5:D111)</f>
        <v>256</v>
      </c>
      <c r="E4" s="43">
        <f>SUM(E5:E11)</f>
        <v>117000</v>
      </c>
      <c r="F4" s="43">
        <f>SUM(F5:F11)</f>
        <v>65800</v>
      </c>
      <c r="G4" s="43">
        <f>SUM(G5:G11)</f>
        <v>51200</v>
      </c>
    </row>
    <row r="5" spans="1:7" ht="26.25" customHeight="1">
      <c r="A5" s="45" t="s">
        <v>64</v>
      </c>
      <c r="B5" s="43">
        <f aca="true" t="shared" si="0" ref="B5:B11">C5+D5</f>
        <v>243</v>
      </c>
      <c r="C5" s="45">
        <v>243</v>
      </c>
      <c r="D5" s="46"/>
      <c r="E5" s="43">
        <f aca="true" t="shared" si="1" ref="E5:E11">F5+G5</f>
        <v>48600</v>
      </c>
      <c r="F5" s="43">
        <f aca="true" t="shared" si="2" ref="F5:G11">C5*200</f>
        <v>48600</v>
      </c>
      <c r="G5" s="43">
        <f t="shared" si="2"/>
        <v>0</v>
      </c>
    </row>
    <row r="6" spans="1:7" ht="26.25" customHeight="1">
      <c r="A6" s="45" t="s">
        <v>65</v>
      </c>
      <c r="B6" s="43">
        <f t="shared" si="0"/>
        <v>24</v>
      </c>
      <c r="C6" s="45"/>
      <c r="D6" s="46">
        <v>24</v>
      </c>
      <c r="E6" s="43">
        <f t="shared" si="1"/>
        <v>4800</v>
      </c>
      <c r="F6" s="43">
        <f t="shared" si="2"/>
        <v>0</v>
      </c>
      <c r="G6" s="43">
        <f t="shared" si="2"/>
        <v>4800</v>
      </c>
    </row>
    <row r="7" spans="1:7" ht="26.25" customHeight="1">
      <c r="A7" s="45" t="s">
        <v>55</v>
      </c>
      <c r="B7" s="43">
        <f t="shared" si="0"/>
        <v>0</v>
      </c>
      <c r="C7" s="45"/>
      <c r="D7" s="46"/>
      <c r="E7" s="43">
        <f t="shared" si="1"/>
        <v>0</v>
      </c>
      <c r="F7" s="43">
        <f t="shared" si="2"/>
        <v>0</v>
      </c>
      <c r="G7" s="43">
        <f t="shared" si="2"/>
        <v>0</v>
      </c>
    </row>
    <row r="8" spans="1:7" ht="26.25" customHeight="1">
      <c r="A8" s="45" t="s">
        <v>60</v>
      </c>
      <c r="B8" s="43">
        <f t="shared" si="0"/>
        <v>35</v>
      </c>
      <c r="C8" s="45">
        <v>35</v>
      </c>
      <c r="D8" s="46"/>
      <c r="E8" s="43">
        <f t="shared" si="1"/>
        <v>7000</v>
      </c>
      <c r="F8" s="43">
        <f t="shared" si="2"/>
        <v>7000</v>
      </c>
      <c r="G8" s="43">
        <f t="shared" si="2"/>
        <v>0</v>
      </c>
    </row>
    <row r="9" spans="1:7" ht="26.25" customHeight="1">
      <c r="A9" s="45" t="s">
        <v>66</v>
      </c>
      <c r="B9" s="43">
        <f t="shared" si="0"/>
        <v>51</v>
      </c>
      <c r="C9" s="45">
        <v>51</v>
      </c>
      <c r="D9" s="46"/>
      <c r="E9" s="43">
        <f t="shared" si="1"/>
        <v>10200</v>
      </c>
      <c r="F9" s="43">
        <f t="shared" si="2"/>
        <v>10200</v>
      </c>
      <c r="G9" s="43">
        <f t="shared" si="2"/>
        <v>0</v>
      </c>
    </row>
    <row r="10" spans="1:7" ht="26.25" customHeight="1">
      <c r="A10" s="45" t="s">
        <v>67</v>
      </c>
      <c r="B10" s="43">
        <f t="shared" si="0"/>
        <v>177</v>
      </c>
      <c r="C10" s="45"/>
      <c r="D10" s="46">
        <v>177</v>
      </c>
      <c r="E10" s="43">
        <f t="shared" si="1"/>
        <v>35400</v>
      </c>
      <c r="F10" s="43">
        <f t="shared" si="2"/>
        <v>0</v>
      </c>
      <c r="G10" s="43">
        <f t="shared" si="2"/>
        <v>35400</v>
      </c>
    </row>
    <row r="11" spans="1:7" ht="26.25" customHeight="1">
      <c r="A11" s="43" t="s">
        <v>68</v>
      </c>
      <c r="B11" s="43">
        <f t="shared" si="0"/>
        <v>55</v>
      </c>
      <c r="C11" s="43"/>
      <c r="D11" s="43">
        <v>55</v>
      </c>
      <c r="E11" s="43">
        <f t="shared" si="1"/>
        <v>11000</v>
      </c>
      <c r="F11" s="43">
        <f t="shared" si="2"/>
        <v>0</v>
      </c>
      <c r="G11" s="43">
        <f t="shared" si="2"/>
        <v>11000</v>
      </c>
    </row>
  </sheetData>
  <sheetProtection/>
  <mergeCells count="4">
    <mergeCell ref="A1:G1"/>
    <mergeCell ref="B2:D2"/>
    <mergeCell ref="E2:G2"/>
    <mergeCell ref="A2:A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E13" sqref="E13"/>
    </sheetView>
  </sheetViews>
  <sheetFormatPr defaultColWidth="10.28125" defaultRowHeight="12.75"/>
  <cols>
    <col min="1" max="1" width="10.140625" style="25" customWidth="1"/>
    <col min="2" max="5" width="9.00390625" style="25" customWidth="1"/>
    <col min="6" max="9" width="9.00390625" style="0" customWidth="1"/>
  </cols>
  <sheetData>
    <row r="1" ht="34.5" customHeight="1"/>
    <row r="2" spans="1:16" ht="28.5">
      <c r="A2" s="26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ht="27" customHeight="1"/>
    <row r="4" spans="1:16" ht="30.75" customHeight="1">
      <c r="A4" s="18"/>
      <c r="B4" s="31" t="s">
        <v>70</v>
      </c>
      <c r="C4" s="32"/>
      <c r="D4" s="32"/>
      <c r="E4" s="33"/>
      <c r="F4" s="31" t="s">
        <v>71</v>
      </c>
      <c r="G4" s="32"/>
      <c r="H4" s="32"/>
      <c r="I4" s="33"/>
      <c r="J4" s="31" t="s">
        <v>72</v>
      </c>
      <c r="K4" s="32"/>
      <c r="L4" s="32"/>
      <c r="M4" s="33"/>
      <c r="N4" s="18" t="s">
        <v>72</v>
      </c>
      <c r="O4" s="23"/>
      <c r="P4" s="23"/>
    </row>
    <row r="5" spans="1:16" ht="41.25" customHeight="1">
      <c r="A5" s="18"/>
      <c r="B5" s="18" t="s">
        <v>6</v>
      </c>
      <c r="C5" s="18" t="s">
        <v>7</v>
      </c>
      <c r="D5" s="18" t="s">
        <v>8</v>
      </c>
      <c r="E5" s="18" t="s">
        <v>9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6</v>
      </c>
      <c r="O5" s="18" t="s">
        <v>13</v>
      </c>
      <c r="P5" s="18" t="s">
        <v>29</v>
      </c>
    </row>
    <row r="6" spans="1:16" ht="30.75" customHeight="1">
      <c r="A6" s="19" t="s">
        <v>14</v>
      </c>
      <c r="B6" s="20">
        <f aca="true" t="shared" si="0" ref="B6:P6">SUM(B7:B17)</f>
        <v>95435</v>
      </c>
      <c r="C6" s="20">
        <f t="shared" si="0"/>
        <v>67282</v>
      </c>
      <c r="D6" s="20">
        <f t="shared" si="0"/>
        <v>28001</v>
      </c>
      <c r="E6" s="20">
        <f t="shared" si="0"/>
        <v>152</v>
      </c>
      <c r="F6" s="20">
        <f t="shared" si="0"/>
        <v>269679</v>
      </c>
      <c r="G6" s="20">
        <f t="shared" si="0"/>
        <v>183936</v>
      </c>
      <c r="H6" s="20">
        <f t="shared" si="0"/>
        <v>84485</v>
      </c>
      <c r="I6" s="20">
        <f t="shared" si="0"/>
        <v>1258</v>
      </c>
      <c r="J6" s="20">
        <f t="shared" si="0"/>
        <v>9580200</v>
      </c>
      <c r="K6" s="20">
        <f t="shared" si="0"/>
        <v>5024360</v>
      </c>
      <c r="L6" s="20">
        <f t="shared" si="0"/>
        <v>4499440</v>
      </c>
      <c r="M6" s="20">
        <f t="shared" si="0"/>
        <v>56400</v>
      </c>
      <c r="N6" s="30">
        <f t="shared" si="0"/>
        <v>9580200</v>
      </c>
      <c r="O6" s="30">
        <f t="shared" si="0"/>
        <v>1938690</v>
      </c>
      <c r="P6" s="30">
        <f t="shared" si="0"/>
        <v>7641510</v>
      </c>
    </row>
    <row r="7" spans="1:16" ht="30.75" customHeight="1">
      <c r="A7" s="19" t="s">
        <v>15</v>
      </c>
      <c r="B7" s="20">
        <f>C7+D7+E7</f>
        <v>21016</v>
      </c>
      <c r="C7" s="34">
        <v>9188</v>
      </c>
      <c r="D7" s="34">
        <v>11803</v>
      </c>
      <c r="E7" s="34">
        <v>25</v>
      </c>
      <c r="F7" s="35">
        <f>G7+H7+I7</f>
        <v>4053</v>
      </c>
      <c r="G7" s="20">
        <v>400</v>
      </c>
      <c r="H7" s="20">
        <v>3380</v>
      </c>
      <c r="I7" s="20">
        <v>273</v>
      </c>
      <c r="J7" s="30">
        <f>K7+L7+M7</f>
        <v>811000</v>
      </c>
      <c r="K7" s="30">
        <f>(C7+G7)*20</f>
        <v>191760</v>
      </c>
      <c r="L7" s="30">
        <f>(D7+H7)*40</f>
        <v>607320</v>
      </c>
      <c r="M7" s="30">
        <f>(E7+I7)*40</f>
        <v>11920</v>
      </c>
      <c r="N7" s="30">
        <f>O7+P7</f>
        <v>811000</v>
      </c>
      <c r="O7" s="30">
        <f>J7</f>
        <v>811000</v>
      </c>
      <c r="P7" s="30"/>
    </row>
    <row r="8" spans="1:16" ht="30.75" customHeight="1">
      <c r="A8" s="18" t="s">
        <v>16</v>
      </c>
      <c r="B8" s="20">
        <f aca="true" t="shared" si="1" ref="B8:B17">C8+D8+E8</f>
        <v>1796</v>
      </c>
      <c r="C8" s="20">
        <v>1792</v>
      </c>
      <c r="D8" s="20">
        <v>0</v>
      </c>
      <c r="E8" s="20">
        <v>4</v>
      </c>
      <c r="F8" s="35">
        <f aca="true" t="shared" si="2" ref="F8:F17">G8+H8+I8</f>
        <v>7416</v>
      </c>
      <c r="G8" s="20">
        <v>6657</v>
      </c>
      <c r="H8" s="20">
        <v>749</v>
      </c>
      <c r="I8" s="20">
        <v>10</v>
      </c>
      <c r="J8" s="30">
        <f aca="true" t="shared" si="3" ref="J8:J17">K8+L8+M8</f>
        <v>199500</v>
      </c>
      <c r="K8" s="30">
        <f aca="true" t="shared" si="4" ref="K8:K17">(C8+G8)*20</f>
        <v>168980</v>
      </c>
      <c r="L8" s="30">
        <f aca="true" t="shared" si="5" ref="L8:M17">(D8+H8)*40</f>
        <v>29960</v>
      </c>
      <c r="M8" s="30">
        <f t="shared" si="5"/>
        <v>560</v>
      </c>
      <c r="N8" s="30">
        <f>O8+P8</f>
        <v>199500</v>
      </c>
      <c r="O8" s="30">
        <f>J8*0.5</f>
        <v>99750</v>
      </c>
      <c r="P8" s="30">
        <f>J8*0.5</f>
        <v>99750</v>
      </c>
    </row>
    <row r="9" spans="1:16" ht="30.75" customHeight="1">
      <c r="A9" s="18" t="s">
        <v>17</v>
      </c>
      <c r="B9" s="20">
        <f t="shared" si="1"/>
        <v>39606</v>
      </c>
      <c r="C9" s="20">
        <v>30605</v>
      </c>
      <c r="D9" s="20">
        <v>8947</v>
      </c>
      <c r="E9" s="36">
        <v>54</v>
      </c>
      <c r="F9" s="35">
        <f t="shared" si="2"/>
        <v>8991</v>
      </c>
      <c r="G9" s="20">
        <f>6680-208</f>
        <v>6472</v>
      </c>
      <c r="H9" s="20">
        <v>2501</v>
      </c>
      <c r="I9" s="20">
        <v>18</v>
      </c>
      <c r="J9" s="30">
        <f t="shared" si="3"/>
        <v>1202340</v>
      </c>
      <c r="K9" s="30">
        <f t="shared" si="4"/>
        <v>741540</v>
      </c>
      <c r="L9" s="30">
        <f t="shared" si="5"/>
        <v>457920</v>
      </c>
      <c r="M9" s="30">
        <f t="shared" si="5"/>
        <v>2880</v>
      </c>
      <c r="N9" s="30">
        <f>O9+P9</f>
        <v>1202340</v>
      </c>
      <c r="O9" s="30">
        <f aca="true" t="shared" si="6" ref="O9:O14">J9*0.5</f>
        <v>601170</v>
      </c>
      <c r="P9" s="30">
        <f aca="true" t="shared" si="7" ref="P9:P14">J9*0.5</f>
        <v>601170</v>
      </c>
    </row>
    <row r="10" spans="1:16" ht="30.75" customHeight="1">
      <c r="A10" s="18" t="s">
        <v>18</v>
      </c>
      <c r="B10" s="20">
        <f t="shared" si="1"/>
        <v>14183</v>
      </c>
      <c r="C10" s="36">
        <f>9282+579</f>
        <v>9861</v>
      </c>
      <c r="D10" s="36">
        <v>4298</v>
      </c>
      <c r="E10" s="36">
        <v>24</v>
      </c>
      <c r="F10" s="35">
        <f t="shared" si="2"/>
        <v>4830</v>
      </c>
      <c r="G10" s="36">
        <f>4285-579</f>
        <v>3706</v>
      </c>
      <c r="H10" s="36">
        <v>1112</v>
      </c>
      <c r="I10" s="36">
        <v>12</v>
      </c>
      <c r="J10" s="30">
        <f t="shared" si="3"/>
        <v>489180</v>
      </c>
      <c r="K10" s="30">
        <f t="shared" si="4"/>
        <v>271340</v>
      </c>
      <c r="L10" s="30">
        <f t="shared" si="5"/>
        <v>216400</v>
      </c>
      <c r="M10" s="30">
        <f t="shared" si="5"/>
        <v>1440</v>
      </c>
      <c r="N10" s="30">
        <f aca="true" t="shared" si="8" ref="N10:N17">O10+P10</f>
        <v>489180</v>
      </c>
      <c r="O10" s="30">
        <f t="shared" si="6"/>
        <v>244590</v>
      </c>
      <c r="P10" s="30">
        <f t="shared" si="7"/>
        <v>244590</v>
      </c>
    </row>
    <row r="11" spans="1:16" ht="30.75" customHeight="1">
      <c r="A11" s="18" t="s">
        <v>19</v>
      </c>
      <c r="B11" s="20">
        <f t="shared" si="1"/>
        <v>4862</v>
      </c>
      <c r="C11" s="20">
        <v>4368</v>
      </c>
      <c r="D11" s="20">
        <v>474</v>
      </c>
      <c r="E11" s="20">
        <v>20</v>
      </c>
      <c r="F11" s="35">
        <f t="shared" si="2"/>
        <v>1671</v>
      </c>
      <c r="G11" s="20">
        <v>1383</v>
      </c>
      <c r="H11" s="20">
        <v>279</v>
      </c>
      <c r="I11" s="20">
        <v>9</v>
      </c>
      <c r="J11" s="30">
        <f t="shared" si="3"/>
        <v>146300</v>
      </c>
      <c r="K11" s="30">
        <f t="shared" si="4"/>
        <v>115020</v>
      </c>
      <c r="L11" s="30">
        <f t="shared" si="5"/>
        <v>30120</v>
      </c>
      <c r="M11" s="30">
        <f t="shared" si="5"/>
        <v>1160</v>
      </c>
      <c r="N11" s="30">
        <f t="shared" si="8"/>
        <v>146300</v>
      </c>
      <c r="O11" s="30">
        <f t="shared" si="6"/>
        <v>73150</v>
      </c>
      <c r="P11" s="30">
        <f t="shared" si="7"/>
        <v>73150</v>
      </c>
    </row>
    <row r="12" spans="1:16" ht="30.75" customHeight="1">
      <c r="A12" s="18" t="s">
        <v>20</v>
      </c>
      <c r="B12" s="20">
        <f t="shared" si="1"/>
        <v>9156</v>
      </c>
      <c r="C12" s="20">
        <v>8520</v>
      </c>
      <c r="D12" s="20">
        <v>614</v>
      </c>
      <c r="E12" s="20">
        <v>22</v>
      </c>
      <c r="F12" s="35">
        <f t="shared" si="2"/>
        <v>24679</v>
      </c>
      <c r="G12" s="20">
        <v>18116</v>
      </c>
      <c r="H12" s="20">
        <v>6426</v>
      </c>
      <c r="I12" s="20">
        <v>137</v>
      </c>
      <c r="J12" s="30">
        <f t="shared" si="3"/>
        <v>820680</v>
      </c>
      <c r="K12" s="30">
        <f t="shared" si="4"/>
        <v>532720</v>
      </c>
      <c r="L12" s="30">
        <f t="shared" si="5"/>
        <v>281600</v>
      </c>
      <c r="M12" s="30">
        <f t="shared" si="5"/>
        <v>6360</v>
      </c>
      <c r="N12" s="30">
        <f t="shared" si="8"/>
        <v>820680</v>
      </c>
      <c r="O12" s="30"/>
      <c r="P12" s="30">
        <f>J12</f>
        <v>820680</v>
      </c>
    </row>
    <row r="13" spans="1:16" ht="30.75" customHeight="1">
      <c r="A13" s="18" t="s">
        <v>21</v>
      </c>
      <c r="B13" s="20">
        <f t="shared" si="1"/>
        <v>2575</v>
      </c>
      <c r="C13" s="18">
        <v>1204</v>
      </c>
      <c r="D13" s="18">
        <v>1368</v>
      </c>
      <c r="E13" s="18">
        <v>3</v>
      </c>
      <c r="F13" s="35">
        <f t="shared" si="2"/>
        <v>881</v>
      </c>
      <c r="G13" s="18">
        <v>873</v>
      </c>
      <c r="H13" s="18">
        <v>0</v>
      </c>
      <c r="I13" s="18">
        <v>8</v>
      </c>
      <c r="J13" s="30">
        <f t="shared" si="3"/>
        <v>96700</v>
      </c>
      <c r="K13" s="30">
        <f t="shared" si="4"/>
        <v>41540</v>
      </c>
      <c r="L13" s="30">
        <f t="shared" si="5"/>
        <v>54720</v>
      </c>
      <c r="M13" s="30">
        <f t="shared" si="5"/>
        <v>440</v>
      </c>
      <c r="N13" s="30">
        <f t="shared" si="8"/>
        <v>96700</v>
      </c>
      <c r="O13" s="30">
        <f t="shared" si="6"/>
        <v>48350</v>
      </c>
      <c r="P13" s="30">
        <f t="shared" si="7"/>
        <v>48350</v>
      </c>
    </row>
    <row r="14" spans="1:16" ht="30.75" customHeight="1">
      <c r="A14" s="18" t="s">
        <v>22</v>
      </c>
      <c r="B14" s="20">
        <f t="shared" si="1"/>
        <v>2241</v>
      </c>
      <c r="C14" s="20">
        <v>1744</v>
      </c>
      <c r="D14" s="20">
        <v>497</v>
      </c>
      <c r="E14" s="20"/>
      <c r="F14" s="35">
        <f t="shared" si="2"/>
        <v>2961</v>
      </c>
      <c r="G14" s="20">
        <f>2384+208</f>
        <v>2592</v>
      </c>
      <c r="H14" s="20">
        <v>369</v>
      </c>
      <c r="I14" s="38"/>
      <c r="J14" s="30">
        <f t="shared" si="3"/>
        <v>121360</v>
      </c>
      <c r="K14" s="30">
        <f t="shared" si="4"/>
        <v>86720</v>
      </c>
      <c r="L14" s="30">
        <f t="shared" si="5"/>
        <v>34640</v>
      </c>
      <c r="M14" s="30">
        <f t="shared" si="5"/>
        <v>0</v>
      </c>
      <c r="N14" s="30">
        <f t="shared" si="8"/>
        <v>121360</v>
      </c>
      <c r="O14" s="30">
        <f t="shared" si="6"/>
        <v>60680</v>
      </c>
      <c r="P14" s="30">
        <f t="shared" si="7"/>
        <v>60680</v>
      </c>
    </row>
    <row r="15" spans="1:16" ht="30.75" customHeight="1">
      <c r="A15" s="18" t="s">
        <v>23</v>
      </c>
      <c r="B15" s="20">
        <f t="shared" si="1"/>
        <v>0</v>
      </c>
      <c r="C15" s="20"/>
      <c r="D15" s="20"/>
      <c r="E15" s="20"/>
      <c r="F15" s="35">
        <f t="shared" si="2"/>
        <v>11965</v>
      </c>
      <c r="G15" s="20">
        <v>9237</v>
      </c>
      <c r="H15" s="20">
        <v>2689</v>
      </c>
      <c r="I15" s="20">
        <v>39</v>
      </c>
      <c r="J15" s="30">
        <f t="shared" si="3"/>
        <v>293860</v>
      </c>
      <c r="K15" s="30">
        <f t="shared" si="4"/>
        <v>184740</v>
      </c>
      <c r="L15" s="30">
        <f t="shared" si="5"/>
        <v>107560</v>
      </c>
      <c r="M15" s="30">
        <f t="shared" si="5"/>
        <v>1560</v>
      </c>
      <c r="N15" s="30">
        <f t="shared" si="8"/>
        <v>293860</v>
      </c>
      <c r="O15" s="30"/>
      <c r="P15" s="30">
        <f>J15</f>
        <v>293860</v>
      </c>
    </row>
    <row r="16" spans="1:16" ht="30.75" customHeight="1">
      <c r="A16" s="18" t="s">
        <v>24</v>
      </c>
      <c r="B16" s="20">
        <f t="shared" si="1"/>
        <v>0</v>
      </c>
      <c r="C16" s="20"/>
      <c r="D16" s="20"/>
      <c r="E16" s="20"/>
      <c r="F16" s="35">
        <f t="shared" si="2"/>
        <v>84839</v>
      </c>
      <c r="G16" s="20">
        <v>59285</v>
      </c>
      <c r="H16" s="20">
        <v>25262</v>
      </c>
      <c r="I16" s="20">
        <v>292</v>
      </c>
      <c r="J16" s="30">
        <f t="shared" si="3"/>
        <v>2207860</v>
      </c>
      <c r="K16" s="30">
        <f t="shared" si="4"/>
        <v>1185700</v>
      </c>
      <c r="L16" s="30">
        <f t="shared" si="5"/>
        <v>1010480</v>
      </c>
      <c r="M16" s="30">
        <f t="shared" si="5"/>
        <v>11680</v>
      </c>
      <c r="N16" s="30">
        <f t="shared" si="8"/>
        <v>2207860</v>
      </c>
      <c r="O16" s="30"/>
      <c r="P16" s="30">
        <f>J16</f>
        <v>2207860</v>
      </c>
    </row>
    <row r="17" spans="1:16" ht="30.75" customHeight="1">
      <c r="A17" s="19" t="s">
        <v>25</v>
      </c>
      <c r="B17" s="20">
        <f t="shared" si="1"/>
        <v>0</v>
      </c>
      <c r="C17" s="20"/>
      <c r="D17" s="20"/>
      <c r="E17" s="20"/>
      <c r="F17" s="35">
        <f t="shared" si="2"/>
        <v>117393</v>
      </c>
      <c r="G17" s="24">
        <v>75215</v>
      </c>
      <c r="H17" s="24">
        <v>41718</v>
      </c>
      <c r="I17" s="24">
        <v>460</v>
      </c>
      <c r="J17" s="30">
        <f t="shared" si="3"/>
        <v>3191420</v>
      </c>
      <c r="K17" s="30">
        <f t="shared" si="4"/>
        <v>1504300</v>
      </c>
      <c r="L17" s="30">
        <f t="shared" si="5"/>
        <v>1668720</v>
      </c>
      <c r="M17" s="30">
        <f t="shared" si="5"/>
        <v>18400</v>
      </c>
      <c r="N17" s="30">
        <f t="shared" si="8"/>
        <v>3191420</v>
      </c>
      <c r="O17" s="30"/>
      <c r="P17" s="30">
        <f>J17</f>
        <v>3191420</v>
      </c>
    </row>
    <row r="18" spans="1:16" ht="27.75" customHeight="1">
      <c r="A18" s="37" t="s">
        <v>73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</row>
  </sheetData>
  <sheetProtection/>
  <mergeCells count="7">
    <mergeCell ref="A2:P2"/>
    <mergeCell ref="B4:E4"/>
    <mergeCell ref="F4:I4"/>
    <mergeCell ref="J4:M4"/>
    <mergeCell ref="N4:P4"/>
    <mergeCell ref="A18:P18"/>
    <mergeCell ref="A4:A5"/>
  </mergeCells>
  <printOptions/>
  <pageMargins left="0.71" right="0.71" top="0.75" bottom="0.75" header="0.31" footer="0.31"/>
  <pageSetup horizontalDpi="600" verticalDpi="600" orientation="landscape" paperSize="9" scale="86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3">
      <selection activeCell="N10" sqref="N10"/>
    </sheetView>
  </sheetViews>
  <sheetFormatPr defaultColWidth="10.28125" defaultRowHeight="12.75"/>
  <cols>
    <col min="1" max="1" width="10.140625" style="25" customWidth="1"/>
    <col min="2" max="5" width="16.00390625" style="25" customWidth="1"/>
    <col min="6" max="6" width="16.00390625" style="0" customWidth="1"/>
  </cols>
  <sheetData>
    <row r="1" ht="34.5" customHeight="1"/>
    <row r="2" spans="1:6" ht="25.5">
      <c r="A2" s="26" t="s">
        <v>74</v>
      </c>
      <c r="B2" s="26"/>
      <c r="C2" s="26"/>
      <c r="D2" s="26"/>
      <c r="E2" s="26"/>
      <c r="F2" s="26"/>
    </row>
    <row r="3" ht="27" customHeight="1"/>
    <row r="4" spans="1:6" ht="30.75" customHeight="1">
      <c r="A4" s="18"/>
      <c r="B4" s="18" t="s">
        <v>75</v>
      </c>
      <c r="C4" s="18"/>
      <c r="D4" s="18"/>
      <c r="E4" s="18"/>
      <c r="F4" s="27" t="s">
        <v>72</v>
      </c>
    </row>
    <row r="5" spans="1:6" ht="41.25" customHeight="1">
      <c r="A5" s="18"/>
      <c r="B5" s="18" t="s">
        <v>6</v>
      </c>
      <c r="C5" s="18" t="s">
        <v>8</v>
      </c>
      <c r="D5" s="18" t="s">
        <v>7</v>
      </c>
      <c r="E5" s="18" t="s">
        <v>9</v>
      </c>
      <c r="F5" s="28"/>
    </row>
    <row r="6" spans="1:6" ht="30.75" customHeight="1">
      <c r="A6" s="19" t="s">
        <v>14</v>
      </c>
      <c r="B6" s="20">
        <f>SUM(B7:B29)</f>
        <v>25069</v>
      </c>
      <c r="C6" s="20">
        <f>SUM(C7:C29)</f>
        <v>15183</v>
      </c>
      <c r="D6" s="20">
        <f>SUM(D7:D29)</f>
        <v>9588</v>
      </c>
      <c r="E6" s="20">
        <f>SUM(E7:E29)</f>
        <v>298</v>
      </c>
      <c r="F6" s="20">
        <f>SUM(F7:F29)</f>
        <v>811000</v>
      </c>
    </row>
    <row r="7" spans="1:6" ht="23.25" customHeight="1">
      <c r="A7" s="29" t="s">
        <v>76</v>
      </c>
      <c r="B7" s="20">
        <f>C7+D7+E7</f>
        <v>243</v>
      </c>
      <c r="C7" s="29">
        <v>205</v>
      </c>
      <c r="D7" s="29">
        <v>38</v>
      </c>
      <c r="E7" s="29"/>
      <c r="F7" s="30">
        <f>C7*40+D7*20+E7*40</f>
        <v>8960</v>
      </c>
    </row>
    <row r="8" spans="1:6" ht="23.25" customHeight="1">
      <c r="A8" s="29" t="s">
        <v>77</v>
      </c>
      <c r="B8" s="20">
        <f aca="true" t="shared" si="0" ref="B8:B29">C8+D8+E8</f>
        <v>808</v>
      </c>
      <c r="C8" s="29">
        <v>808</v>
      </c>
      <c r="D8" s="29"/>
      <c r="E8" s="29"/>
      <c r="F8" s="30">
        <f aca="true" t="shared" si="1" ref="F8:F29">C8*40+D8*20+E8*40</f>
        <v>32320</v>
      </c>
    </row>
    <row r="9" spans="1:6" ht="23.25" customHeight="1">
      <c r="A9" s="29" t="s">
        <v>78</v>
      </c>
      <c r="B9" s="20">
        <f t="shared" si="0"/>
        <v>714</v>
      </c>
      <c r="C9" s="29">
        <v>714</v>
      </c>
      <c r="D9" s="29"/>
      <c r="E9" s="29"/>
      <c r="F9" s="30">
        <f t="shared" si="1"/>
        <v>28560</v>
      </c>
    </row>
    <row r="10" spans="1:6" ht="23.25" customHeight="1">
      <c r="A10" s="29" t="s">
        <v>79</v>
      </c>
      <c r="B10" s="20">
        <f t="shared" si="0"/>
        <v>369</v>
      </c>
      <c r="C10" s="29">
        <v>369</v>
      </c>
      <c r="D10" s="29"/>
      <c r="E10" s="29"/>
      <c r="F10" s="30">
        <f t="shared" si="1"/>
        <v>14760</v>
      </c>
    </row>
    <row r="11" spans="1:6" ht="23.25" customHeight="1">
      <c r="A11" s="29" t="s">
        <v>80</v>
      </c>
      <c r="B11" s="20">
        <f t="shared" si="0"/>
        <v>778</v>
      </c>
      <c r="C11" s="29">
        <v>776</v>
      </c>
      <c r="D11" s="29"/>
      <c r="E11" s="29">
        <v>2</v>
      </c>
      <c r="F11" s="30">
        <f t="shared" si="1"/>
        <v>31120</v>
      </c>
    </row>
    <row r="12" spans="1:6" ht="23.25" customHeight="1">
      <c r="A12" s="29" t="s">
        <v>81</v>
      </c>
      <c r="B12" s="20">
        <f t="shared" si="0"/>
        <v>269</v>
      </c>
      <c r="C12" s="29"/>
      <c r="D12" s="29"/>
      <c r="E12" s="29">
        <v>269</v>
      </c>
      <c r="F12" s="30">
        <f t="shared" si="1"/>
        <v>10760</v>
      </c>
    </row>
    <row r="13" spans="1:6" ht="23.25" customHeight="1">
      <c r="A13" s="29" t="s">
        <v>82</v>
      </c>
      <c r="B13" s="20">
        <f t="shared" si="0"/>
        <v>1662</v>
      </c>
      <c r="C13" s="29">
        <v>1662</v>
      </c>
      <c r="D13" s="29"/>
      <c r="E13" s="29"/>
      <c r="F13" s="30">
        <f t="shared" si="1"/>
        <v>66480</v>
      </c>
    </row>
    <row r="14" spans="1:6" ht="23.25" customHeight="1">
      <c r="A14" s="29" t="s">
        <v>83</v>
      </c>
      <c r="B14" s="20">
        <f t="shared" si="0"/>
        <v>1343</v>
      </c>
      <c r="C14" s="29">
        <v>1342</v>
      </c>
      <c r="D14" s="29"/>
      <c r="E14" s="29">
        <v>1</v>
      </c>
      <c r="F14" s="30">
        <f t="shared" si="1"/>
        <v>53720</v>
      </c>
    </row>
    <row r="15" spans="1:6" ht="23.25" customHeight="1">
      <c r="A15" s="29" t="s">
        <v>84</v>
      </c>
      <c r="B15" s="20">
        <f t="shared" si="0"/>
        <v>470</v>
      </c>
      <c r="C15" s="29">
        <v>470</v>
      </c>
      <c r="D15" s="29"/>
      <c r="E15" s="29"/>
      <c r="F15" s="30">
        <f t="shared" si="1"/>
        <v>18800</v>
      </c>
    </row>
    <row r="16" spans="1:6" ht="23.25" customHeight="1">
      <c r="A16" s="29" t="s">
        <v>85</v>
      </c>
      <c r="B16" s="20">
        <f t="shared" si="0"/>
        <v>233</v>
      </c>
      <c r="C16" s="29">
        <v>233</v>
      </c>
      <c r="D16" s="29"/>
      <c r="E16" s="29"/>
      <c r="F16" s="30">
        <f t="shared" si="1"/>
        <v>9320</v>
      </c>
    </row>
    <row r="17" spans="1:6" ht="23.25" customHeight="1">
      <c r="A17" s="29" t="s">
        <v>86</v>
      </c>
      <c r="B17" s="20">
        <f t="shared" si="0"/>
        <v>729</v>
      </c>
      <c r="C17" s="29"/>
      <c r="D17" s="29">
        <v>726</v>
      </c>
      <c r="E17" s="29">
        <v>3</v>
      </c>
      <c r="F17" s="30">
        <f t="shared" si="1"/>
        <v>14640</v>
      </c>
    </row>
    <row r="18" spans="1:6" ht="23.25" customHeight="1">
      <c r="A18" s="29" t="s">
        <v>87</v>
      </c>
      <c r="B18" s="20">
        <f t="shared" si="0"/>
        <v>6355</v>
      </c>
      <c r="C18" s="29"/>
      <c r="D18" s="29">
        <v>6350</v>
      </c>
      <c r="E18" s="29">
        <v>5</v>
      </c>
      <c r="F18" s="30">
        <f t="shared" si="1"/>
        <v>127200</v>
      </c>
    </row>
    <row r="19" spans="1:6" ht="23.25" customHeight="1">
      <c r="A19" s="29" t="s">
        <v>88</v>
      </c>
      <c r="B19" s="20">
        <f t="shared" si="0"/>
        <v>2754</v>
      </c>
      <c r="C19" s="29">
        <v>2754</v>
      </c>
      <c r="D19" s="29"/>
      <c r="E19" s="29"/>
      <c r="F19" s="30">
        <f t="shared" si="1"/>
        <v>110160</v>
      </c>
    </row>
    <row r="20" spans="1:6" ht="23.25" customHeight="1">
      <c r="A20" s="29" t="s">
        <v>89</v>
      </c>
      <c r="B20" s="20">
        <f t="shared" si="0"/>
        <v>484</v>
      </c>
      <c r="C20" s="29">
        <v>82</v>
      </c>
      <c r="D20" s="29">
        <v>400</v>
      </c>
      <c r="E20" s="29">
        <v>2</v>
      </c>
      <c r="F20" s="30">
        <f t="shared" si="1"/>
        <v>11360</v>
      </c>
    </row>
    <row r="21" spans="1:6" ht="23.25" customHeight="1">
      <c r="A21" s="29" t="s">
        <v>90</v>
      </c>
      <c r="B21" s="20">
        <f t="shared" si="0"/>
        <v>3029</v>
      </c>
      <c r="C21" s="29">
        <v>955</v>
      </c>
      <c r="D21" s="29">
        <v>2074</v>
      </c>
      <c r="E21" s="29"/>
      <c r="F21" s="30">
        <f t="shared" si="1"/>
        <v>79680</v>
      </c>
    </row>
    <row r="22" spans="1:6" ht="23.25" customHeight="1">
      <c r="A22" s="29" t="s">
        <v>91</v>
      </c>
      <c r="B22" s="20">
        <f t="shared" si="0"/>
        <v>446</v>
      </c>
      <c r="C22" s="29">
        <v>443</v>
      </c>
      <c r="D22" s="29"/>
      <c r="E22" s="29">
        <v>3</v>
      </c>
      <c r="F22" s="30">
        <f t="shared" si="1"/>
        <v>17840</v>
      </c>
    </row>
    <row r="23" spans="1:6" ht="23.25" customHeight="1">
      <c r="A23" s="29" t="s">
        <v>92</v>
      </c>
      <c r="B23" s="20">
        <f t="shared" si="0"/>
        <v>289</v>
      </c>
      <c r="C23" s="29">
        <v>289</v>
      </c>
      <c r="D23" s="29"/>
      <c r="E23" s="29"/>
      <c r="F23" s="30">
        <f t="shared" si="1"/>
        <v>11560</v>
      </c>
    </row>
    <row r="24" spans="1:6" ht="23.25" customHeight="1">
      <c r="A24" s="29" t="s">
        <v>93</v>
      </c>
      <c r="B24" s="20">
        <f t="shared" si="0"/>
        <v>1088</v>
      </c>
      <c r="C24" s="29">
        <v>1082</v>
      </c>
      <c r="D24" s="29"/>
      <c r="E24" s="29">
        <v>6</v>
      </c>
      <c r="F24" s="30">
        <f t="shared" si="1"/>
        <v>43520</v>
      </c>
    </row>
    <row r="25" spans="1:6" ht="23.25" customHeight="1">
      <c r="A25" s="29" t="s">
        <v>94</v>
      </c>
      <c r="B25" s="20">
        <f t="shared" si="0"/>
        <v>494</v>
      </c>
      <c r="C25" s="29">
        <v>493</v>
      </c>
      <c r="D25" s="29"/>
      <c r="E25" s="29">
        <v>1</v>
      </c>
      <c r="F25" s="30">
        <f t="shared" si="1"/>
        <v>19760</v>
      </c>
    </row>
    <row r="26" spans="1:6" ht="23.25" customHeight="1">
      <c r="A26" s="29" t="s">
        <v>95</v>
      </c>
      <c r="B26" s="20">
        <f t="shared" si="0"/>
        <v>312</v>
      </c>
      <c r="C26" s="29">
        <v>312</v>
      </c>
      <c r="D26" s="29"/>
      <c r="E26" s="29"/>
      <c r="F26" s="30">
        <f t="shared" si="1"/>
        <v>12480</v>
      </c>
    </row>
    <row r="27" spans="1:6" ht="23.25" customHeight="1">
      <c r="A27" s="29" t="s">
        <v>96</v>
      </c>
      <c r="B27" s="20">
        <f t="shared" si="0"/>
        <v>1188</v>
      </c>
      <c r="C27" s="29">
        <v>1184</v>
      </c>
      <c r="D27" s="29"/>
      <c r="E27" s="29">
        <v>4</v>
      </c>
      <c r="F27" s="30">
        <f t="shared" si="1"/>
        <v>47520</v>
      </c>
    </row>
    <row r="28" spans="1:6" ht="23.25" customHeight="1">
      <c r="A28" s="29" t="s">
        <v>97</v>
      </c>
      <c r="B28" s="20">
        <f t="shared" si="0"/>
        <v>693</v>
      </c>
      <c r="C28" s="29">
        <v>691</v>
      </c>
      <c r="D28" s="29"/>
      <c r="E28" s="29">
        <v>2</v>
      </c>
      <c r="F28" s="30">
        <f t="shared" si="1"/>
        <v>27720</v>
      </c>
    </row>
    <row r="29" spans="1:6" ht="23.25" customHeight="1">
      <c r="A29" s="29" t="s">
        <v>98</v>
      </c>
      <c r="B29" s="20">
        <f t="shared" si="0"/>
        <v>319</v>
      </c>
      <c r="C29" s="29">
        <v>319</v>
      </c>
      <c r="D29" s="29"/>
      <c r="E29" s="29"/>
      <c r="F29" s="30">
        <f t="shared" si="1"/>
        <v>12760</v>
      </c>
    </row>
  </sheetData>
  <sheetProtection/>
  <mergeCells count="4">
    <mergeCell ref="A2:F2"/>
    <mergeCell ref="B4:E4"/>
    <mergeCell ref="A4:A5"/>
    <mergeCell ref="F4:F5"/>
  </mergeCells>
  <printOptions/>
  <pageMargins left="0.71" right="0.71" top="0.75" bottom="0.75" header="0.31" footer="0.31"/>
  <pageSetup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A4:R16"/>
  <sheetViews>
    <sheetView workbookViewId="0" topLeftCell="A1">
      <selection activeCell="J16" sqref="J16:L16"/>
    </sheetView>
  </sheetViews>
  <sheetFormatPr defaultColWidth="9.140625" defaultRowHeight="12.75"/>
  <sheetData>
    <row r="4" spans="1:18" ht="12.75">
      <c r="A4" s="18"/>
      <c r="B4" s="18" t="s">
        <v>49</v>
      </c>
      <c r="C4" s="18"/>
      <c r="D4" s="18"/>
      <c r="E4" s="18"/>
      <c r="F4" s="18"/>
      <c r="G4" s="18"/>
      <c r="H4" s="18"/>
      <c r="I4" s="18" t="s">
        <v>50</v>
      </c>
      <c r="J4" s="23"/>
      <c r="K4" s="23"/>
      <c r="L4" s="23"/>
      <c r="M4" s="23"/>
      <c r="N4" s="23"/>
      <c r="O4" s="23"/>
      <c r="P4" s="23"/>
      <c r="Q4" s="23"/>
      <c r="R4" s="23"/>
    </row>
    <row r="5" spans="1:18" ht="12.75">
      <c r="A5" s="18"/>
      <c r="B5" s="18" t="s">
        <v>2</v>
      </c>
      <c r="C5" s="18"/>
      <c r="D5" s="18"/>
      <c r="E5" s="18"/>
      <c r="F5" s="18" t="s">
        <v>3</v>
      </c>
      <c r="G5" s="18"/>
      <c r="H5" s="18"/>
      <c r="I5" s="19" t="s">
        <v>30</v>
      </c>
      <c r="J5" s="19"/>
      <c r="K5" s="19"/>
      <c r="L5" s="19"/>
      <c r="M5" s="19" t="s">
        <v>31</v>
      </c>
      <c r="N5" s="19"/>
      <c r="O5" s="19"/>
      <c r="P5" s="19" t="s">
        <v>32</v>
      </c>
      <c r="Q5" s="19"/>
      <c r="R5" s="19"/>
    </row>
    <row r="6" spans="1:18" ht="24">
      <c r="A6" s="18"/>
      <c r="B6" s="18" t="s">
        <v>6</v>
      </c>
      <c r="C6" s="18" t="s">
        <v>7</v>
      </c>
      <c r="D6" s="18" t="s">
        <v>8</v>
      </c>
      <c r="E6" s="18" t="s">
        <v>9</v>
      </c>
      <c r="F6" s="18" t="s">
        <v>6</v>
      </c>
      <c r="G6" s="18" t="s">
        <v>7</v>
      </c>
      <c r="H6" s="18" t="s">
        <v>8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35</v>
      </c>
      <c r="N6" s="19" t="s">
        <v>36</v>
      </c>
      <c r="O6" s="19" t="s">
        <v>37</v>
      </c>
      <c r="P6" s="19" t="s">
        <v>14</v>
      </c>
      <c r="Q6" s="19" t="s">
        <v>7</v>
      </c>
      <c r="R6" s="19" t="s">
        <v>8</v>
      </c>
    </row>
    <row r="7" spans="1:18" ht="24">
      <c r="A7" s="19" t="s">
        <v>99</v>
      </c>
      <c r="B7" s="20">
        <f aca="true" t="shared" si="0" ref="B7:B12">C7+D7+E7</f>
        <v>243</v>
      </c>
      <c r="C7" s="20">
        <v>38</v>
      </c>
      <c r="D7" s="20">
        <v>205</v>
      </c>
      <c r="E7" s="20">
        <v>0</v>
      </c>
      <c r="F7" s="20">
        <f aca="true" t="shared" si="1" ref="F7:F12">G7+H7</f>
        <v>243</v>
      </c>
      <c r="G7" s="20">
        <v>38</v>
      </c>
      <c r="H7" s="20">
        <v>205</v>
      </c>
      <c r="I7" s="24">
        <f aca="true" t="shared" si="2" ref="I7:I12">J7+K7+L7</f>
        <v>2938</v>
      </c>
      <c r="J7" s="20">
        <v>0</v>
      </c>
      <c r="K7" s="20">
        <v>2667</v>
      </c>
      <c r="L7" s="20">
        <f>2+269</f>
        <v>271</v>
      </c>
      <c r="M7" s="20">
        <v>0</v>
      </c>
      <c r="N7" s="20">
        <v>0</v>
      </c>
      <c r="O7" s="20">
        <v>0</v>
      </c>
      <c r="P7" s="20">
        <f aca="true" t="shared" si="3" ref="P7:P12">Q7+R7</f>
        <v>79</v>
      </c>
      <c r="Q7" s="20">
        <v>0</v>
      </c>
      <c r="R7" s="20">
        <f>24+55</f>
        <v>79</v>
      </c>
    </row>
    <row r="8" spans="1:18" ht="24">
      <c r="A8" s="19" t="s">
        <v>100</v>
      </c>
      <c r="B8" s="20">
        <f t="shared" si="0"/>
        <v>16575</v>
      </c>
      <c r="C8" s="20">
        <v>9150</v>
      </c>
      <c r="D8" s="20">
        <v>7416</v>
      </c>
      <c r="E8" s="20">
        <v>9</v>
      </c>
      <c r="F8" s="20">
        <f t="shared" si="1"/>
        <v>0</v>
      </c>
      <c r="G8" s="20"/>
      <c r="H8" s="20"/>
      <c r="I8" s="24">
        <f t="shared" si="2"/>
        <v>484</v>
      </c>
      <c r="J8" s="20">
        <v>400</v>
      </c>
      <c r="K8" s="20">
        <v>82</v>
      </c>
      <c r="L8" s="20">
        <v>2</v>
      </c>
      <c r="M8" s="20"/>
      <c r="N8" s="20"/>
      <c r="O8" s="20"/>
      <c r="P8" s="20">
        <f t="shared" si="3"/>
        <v>0</v>
      </c>
      <c r="Q8" s="20"/>
      <c r="R8" s="20"/>
    </row>
    <row r="9" spans="1:18" ht="24">
      <c r="A9" s="19" t="s">
        <v>101</v>
      </c>
      <c r="B9" s="20">
        <f t="shared" si="0"/>
        <v>735</v>
      </c>
      <c r="C9" s="20"/>
      <c r="D9" s="20">
        <v>732</v>
      </c>
      <c r="E9" s="20">
        <v>3</v>
      </c>
      <c r="F9" s="20">
        <f t="shared" si="1"/>
        <v>0</v>
      </c>
      <c r="G9" s="20"/>
      <c r="H9" s="20"/>
      <c r="I9" s="24">
        <f t="shared" si="2"/>
        <v>0</v>
      </c>
      <c r="J9" s="20"/>
      <c r="K9" s="20"/>
      <c r="L9" s="20"/>
      <c r="M9" s="20"/>
      <c r="N9" s="20"/>
      <c r="O9" s="20"/>
      <c r="P9" s="20">
        <f t="shared" si="3"/>
        <v>0</v>
      </c>
      <c r="Q9" s="20"/>
      <c r="R9" s="20"/>
    </row>
    <row r="10" spans="1:18" ht="24">
      <c r="A10" s="19" t="s">
        <v>102</v>
      </c>
      <c r="B10" s="20">
        <f t="shared" si="0"/>
        <v>1582</v>
      </c>
      <c r="C10" s="20"/>
      <c r="D10" s="20">
        <v>1575</v>
      </c>
      <c r="E10" s="20">
        <v>7</v>
      </c>
      <c r="F10" s="20">
        <f t="shared" si="1"/>
        <v>0</v>
      </c>
      <c r="G10" s="20"/>
      <c r="H10" s="20"/>
      <c r="I10" s="24">
        <f t="shared" si="2"/>
        <v>312</v>
      </c>
      <c r="J10" s="20"/>
      <c r="K10" s="20">
        <v>312</v>
      </c>
      <c r="L10" s="20"/>
      <c r="M10" s="20"/>
      <c r="N10" s="20"/>
      <c r="O10" s="20"/>
      <c r="P10" s="20">
        <f t="shared" si="3"/>
        <v>0</v>
      </c>
      <c r="Q10" s="20"/>
      <c r="R10" s="20"/>
    </row>
    <row r="11" spans="1:18" ht="24">
      <c r="A11" s="19" t="s">
        <v>103</v>
      </c>
      <c r="B11" s="20">
        <f t="shared" si="0"/>
        <v>1875</v>
      </c>
      <c r="C11" s="20">
        <v>0</v>
      </c>
      <c r="D11" s="20">
        <v>1875</v>
      </c>
      <c r="E11" s="20">
        <v>0</v>
      </c>
      <c r="F11" s="20">
        <f t="shared" si="1"/>
        <v>86</v>
      </c>
      <c r="G11" s="20">
        <v>0</v>
      </c>
      <c r="H11" s="20">
        <v>86</v>
      </c>
      <c r="I11" s="24">
        <f t="shared" si="2"/>
        <v>0</v>
      </c>
      <c r="J11" s="20">
        <v>0</v>
      </c>
      <c r="K11" s="20">
        <v>0</v>
      </c>
      <c r="L11" s="20">
        <v>0</v>
      </c>
      <c r="M11" s="20"/>
      <c r="N11" s="20"/>
      <c r="O11" s="20"/>
      <c r="P11" s="20">
        <f t="shared" si="3"/>
        <v>0</v>
      </c>
      <c r="Q11" s="20">
        <v>0</v>
      </c>
      <c r="R11" s="20">
        <v>0</v>
      </c>
    </row>
    <row r="12" spans="1:18" ht="24">
      <c r="A12" s="19" t="s">
        <v>104</v>
      </c>
      <c r="B12" s="20">
        <f t="shared" si="0"/>
        <v>0</v>
      </c>
      <c r="C12" s="20"/>
      <c r="D12" s="20"/>
      <c r="E12" s="20"/>
      <c r="F12" s="20">
        <f t="shared" si="1"/>
        <v>0</v>
      </c>
      <c r="G12" s="20"/>
      <c r="H12" s="20"/>
      <c r="I12" s="24">
        <f t="shared" si="2"/>
        <v>319</v>
      </c>
      <c r="J12" s="20"/>
      <c r="K12" s="20">
        <v>319</v>
      </c>
      <c r="L12" s="20"/>
      <c r="M12" s="20"/>
      <c r="N12" s="20"/>
      <c r="O12" s="20"/>
      <c r="P12" s="20">
        <f t="shared" si="3"/>
        <v>177</v>
      </c>
      <c r="Q12" s="20"/>
      <c r="R12" s="20">
        <v>177</v>
      </c>
    </row>
    <row r="13" spans="1:18" ht="12.75">
      <c r="A13" s="21" t="s">
        <v>14</v>
      </c>
      <c r="B13" s="22">
        <f>SUM(B7:B12)</f>
        <v>21010</v>
      </c>
      <c r="C13" s="22">
        <f aca="true" t="shared" si="4" ref="C13:R13">SUM(C7:C12)</f>
        <v>9188</v>
      </c>
      <c r="D13" s="22">
        <f t="shared" si="4"/>
        <v>11803</v>
      </c>
      <c r="E13" s="22">
        <f t="shared" si="4"/>
        <v>19</v>
      </c>
      <c r="F13" s="22">
        <f t="shared" si="4"/>
        <v>329</v>
      </c>
      <c r="G13" s="22">
        <f t="shared" si="4"/>
        <v>38</v>
      </c>
      <c r="H13" s="22">
        <f t="shared" si="4"/>
        <v>291</v>
      </c>
      <c r="I13" s="22">
        <f t="shared" si="4"/>
        <v>4053</v>
      </c>
      <c r="J13" s="22">
        <f t="shared" si="4"/>
        <v>400</v>
      </c>
      <c r="K13" s="22">
        <f t="shared" si="4"/>
        <v>3380</v>
      </c>
      <c r="L13" s="22">
        <f t="shared" si="4"/>
        <v>273</v>
      </c>
      <c r="M13" s="22">
        <f t="shared" si="4"/>
        <v>0</v>
      </c>
      <c r="N13" s="22">
        <f t="shared" si="4"/>
        <v>0</v>
      </c>
      <c r="O13" s="22">
        <f t="shared" si="4"/>
        <v>0</v>
      </c>
      <c r="P13" s="22">
        <f t="shared" si="4"/>
        <v>256</v>
      </c>
      <c r="Q13" s="22">
        <f t="shared" si="4"/>
        <v>0</v>
      </c>
      <c r="R13" s="22">
        <f t="shared" si="4"/>
        <v>256</v>
      </c>
    </row>
    <row r="16" spans="2:18" ht="12.75">
      <c r="B16">
        <v>21010</v>
      </c>
      <c r="C16">
        <v>9188</v>
      </c>
      <c r="D16">
        <v>11803</v>
      </c>
      <c r="E16">
        <v>19</v>
      </c>
      <c r="F16">
        <v>329</v>
      </c>
      <c r="G16">
        <v>38</v>
      </c>
      <c r="H16">
        <v>291</v>
      </c>
      <c r="I16">
        <v>4053</v>
      </c>
      <c r="J16">
        <v>400</v>
      </c>
      <c r="K16">
        <v>3380</v>
      </c>
      <c r="L16">
        <v>273</v>
      </c>
      <c r="M16">
        <v>0</v>
      </c>
      <c r="N16">
        <v>0</v>
      </c>
      <c r="O16">
        <v>0</v>
      </c>
      <c r="P16">
        <v>256</v>
      </c>
      <c r="Q16">
        <v>0</v>
      </c>
      <c r="R16">
        <v>256</v>
      </c>
    </row>
  </sheetData>
  <sheetProtection/>
  <mergeCells count="8">
    <mergeCell ref="B4:H4"/>
    <mergeCell ref="I4:R4"/>
    <mergeCell ref="B5:E5"/>
    <mergeCell ref="F5:H5"/>
    <mergeCell ref="I5:L5"/>
    <mergeCell ref="M5:O5"/>
    <mergeCell ref="P5:R5"/>
    <mergeCell ref="A5:A6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H10" sqref="H10"/>
    </sheetView>
  </sheetViews>
  <sheetFormatPr defaultColWidth="9.140625" defaultRowHeight="12.75"/>
  <cols>
    <col min="1" max="4" width="28.140625" style="0" customWidth="1"/>
  </cols>
  <sheetData>
    <row r="1" spans="1:4" ht="30" customHeight="1">
      <c r="A1" s="1"/>
      <c r="B1" s="2"/>
      <c r="C1" s="2"/>
      <c r="D1" s="2"/>
    </row>
    <row r="2" spans="1:4" ht="25.5">
      <c r="A2" s="3" t="s">
        <v>105</v>
      </c>
      <c r="B2" s="3"/>
      <c r="C2" s="3"/>
      <c r="D2" s="3"/>
    </row>
    <row r="3" spans="1:4" ht="25.5">
      <c r="A3" s="4"/>
      <c r="B3" s="4"/>
      <c r="C3" s="4"/>
      <c r="D3" s="5" t="s">
        <v>106</v>
      </c>
    </row>
    <row r="4" spans="1:4" ht="35.25" customHeight="1">
      <c r="A4" s="6" t="s">
        <v>29</v>
      </c>
      <c r="B4" s="7" t="s">
        <v>107</v>
      </c>
      <c r="C4" s="7"/>
      <c r="D4" s="7"/>
    </row>
    <row r="5" spans="1:4" ht="35.25" customHeight="1">
      <c r="A5" s="6"/>
      <c r="B5" s="8" t="s">
        <v>6</v>
      </c>
      <c r="C5" s="8" t="s">
        <v>108</v>
      </c>
      <c r="D5" s="8" t="s">
        <v>109</v>
      </c>
    </row>
    <row r="6" spans="1:4" ht="35.25" customHeight="1">
      <c r="A6" s="9" t="s">
        <v>110</v>
      </c>
      <c r="B6" s="10">
        <f>SUM(B7:B15)</f>
        <v>5362</v>
      </c>
      <c r="C6" s="10">
        <f>SUM(C7:C15)</f>
        <v>2681</v>
      </c>
      <c r="D6" s="10">
        <f>SUM(D7:D15)</f>
        <v>2681</v>
      </c>
    </row>
    <row r="7" spans="1:4" ht="35.25" customHeight="1">
      <c r="A7" s="11" t="s">
        <v>16</v>
      </c>
      <c r="B7" s="12">
        <v>174</v>
      </c>
      <c r="C7" s="13">
        <v>87</v>
      </c>
      <c r="D7" s="13">
        <v>87</v>
      </c>
    </row>
    <row r="8" spans="1:4" ht="35.25" customHeight="1">
      <c r="A8" s="11" t="s">
        <v>21</v>
      </c>
      <c r="B8" s="12">
        <v>22</v>
      </c>
      <c r="C8" s="14">
        <v>11</v>
      </c>
      <c r="D8" s="14">
        <v>11</v>
      </c>
    </row>
    <row r="9" spans="1:4" ht="35.25" customHeight="1">
      <c r="A9" s="11" t="s">
        <v>17</v>
      </c>
      <c r="B9" s="12">
        <v>164</v>
      </c>
      <c r="C9" s="13">
        <v>82</v>
      </c>
      <c r="D9" s="13">
        <v>82</v>
      </c>
    </row>
    <row r="10" spans="1:4" ht="35.25" customHeight="1">
      <c r="A10" s="11" t="s">
        <v>18</v>
      </c>
      <c r="B10" s="12">
        <v>200</v>
      </c>
      <c r="C10" s="13">
        <v>100</v>
      </c>
      <c r="D10" s="13">
        <v>100</v>
      </c>
    </row>
    <row r="11" spans="1:4" ht="35.25" customHeight="1">
      <c r="A11" s="11" t="s">
        <v>19</v>
      </c>
      <c r="B11" s="12">
        <v>42</v>
      </c>
      <c r="C11" s="13">
        <v>21</v>
      </c>
      <c r="D11" s="13">
        <v>21</v>
      </c>
    </row>
    <row r="12" spans="1:4" ht="35.25" customHeight="1">
      <c r="A12" s="11" t="s">
        <v>20</v>
      </c>
      <c r="B12" s="12">
        <v>474</v>
      </c>
      <c r="C12" s="13">
        <v>237</v>
      </c>
      <c r="D12" s="13">
        <v>237</v>
      </c>
    </row>
    <row r="13" spans="1:4" ht="35.25" customHeight="1">
      <c r="A13" s="15" t="s">
        <v>111</v>
      </c>
      <c r="B13" s="12">
        <f>C13+D13</f>
        <v>234</v>
      </c>
      <c r="C13" s="16">
        <v>117</v>
      </c>
      <c r="D13" s="16">
        <v>117</v>
      </c>
    </row>
    <row r="14" spans="1:4" ht="35.25" customHeight="1">
      <c r="A14" s="15" t="s">
        <v>24</v>
      </c>
      <c r="B14" s="12">
        <f>C14+D14</f>
        <v>1610</v>
      </c>
      <c r="C14" s="16">
        <v>805</v>
      </c>
      <c r="D14" s="16">
        <v>805</v>
      </c>
    </row>
    <row r="15" spans="1:4" ht="35.25" customHeight="1">
      <c r="A15" s="15" t="s">
        <v>25</v>
      </c>
      <c r="B15" s="12">
        <f>C15+D15</f>
        <v>2442</v>
      </c>
      <c r="C15" s="16">
        <v>1221</v>
      </c>
      <c r="D15" s="16">
        <v>1221</v>
      </c>
    </row>
    <row r="16" spans="1:4" ht="35.25" customHeight="1">
      <c r="A16" s="17" t="s">
        <v>112</v>
      </c>
      <c r="B16" s="17"/>
      <c r="C16" s="17"/>
      <c r="D16" s="17"/>
    </row>
    <row r="17" ht="35.25" customHeight="1"/>
  </sheetData>
  <sheetProtection/>
  <mergeCells count="3">
    <mergeCell ref="A2:D2"/>
    <mergeCell ref="B4:D4"/>
    <mergeCell ref="A4:A5"/>
  </mergeCells>
  <printOptions/>
  <pageMargins left="0.71" right="0.71" top="0.75" bottom="0.75" header="0.31" footer="0.31"/>
  <pageSetup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BOSS</cp:lastModifiedBy>
  <cp:lastPrinted>2019-02-12T02:04:32Z</cp:lastPrinted>
  <dcterms:created xsi:type="dcterms:W3CDTF">2009-11-13T01:17:58Z</dcterms:created>
  <dcterms:modified xsi:type="dcterms:W3CDTF">2019-02-19T02:12:12Z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